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hj\Desktop\"/>
    </mc:Choice>
  </mc:AlternateContent>
  <xr:revisionPtr revIDLastSave="0" documentId="13_ncr:1_{0A81210E-2E43-4325-BD37-62BCB9D3B903}" xr6:coauthVersionLast="47" xr6:coauthVersionMax="47" xr10:uidLastSave="{00000000-0000-0000-0000-000000000000}"/>
  <bookViews>
    <workbookView xWindow="28680" yWindow="-120" windowWidth="29040" windowHeight="15840" xr2:uid="{D6FE4E80-4D8D-4BC2-AC64-90CA0DEE2E53}"/>
  </bookViews>
  <sheets>
    <sheet name="Linton Movements" sheetId="1" r:id="rId1"/>
  </sheets>
  <definedNames>
    <definedName name="Date_2022_04_01_WinCalendar" localSheetId="0">'Linton Movements'!$F$4</definedName>
    <definedName name="Date_2022_04_02_WinCalendar" localSheetId="0">'Linton Movements'!$G$4</definedName>
    <definedName name="Date_2022_04_03_WinCalendar" localSheetId="0">'Linton Movements'!$H$4</definedName>
    <definedName name="Date_2022_04_04_WinCalendar" localSheetId="0">'Linton Movements'!$B$5</definedName>
    <definedName name="Date_2022_04_05_WinCalendar" localSheetId="0">'Linton Movements'!$C$5</definedName>
    <definedName name="Date_2022_04_07_WinCalendar" localSheetId="0">'Linton Movements'!$E$5</definedName>
    <definedName name="Date_2022_04_08_WinCalendar" localSheetId="0">'Linton Movements'!$F$5</definedName>
    <definedName name="Date_2022_04_10_WinCalendar" localSheetId="0">'Linton Movements'!$H$5</definedName>
    <definedName name="Date_2022_04_15_WinCalendar" localSheetId="0">'Linton Movements'!$F$6</definedName>
    <definedName name="Date_2022_04_16_WinCalendar" localSheetId="0">'Linton Movements'!$G$6</definedName>
    <definedName name="Date_2022_04_17_WinCalendar" localSheetId="0">'Linton Movements'!$H$6</definedName>
    <definedName name="Date_2022_04_22_WinCalendar" localSheetId="0">'Linton Movements'!$F$7</definedName>
    <definedName name="Date_2022_04_23_WinCalendar" localSheetId="0">'Linton Movements'!$G$7</definedName>
    <definedName name="Date_2022_04_24_WinCalendar" localSheetId="0">'Linton Movements'!$H$7</definedName>
    <definedName name="Date_2022_04_25_WinCalendar" localSheetId="0">'Linton Movements'!$B$8</definedName>
    <definedName name="Date_2022_05_08_WinCalendar" localSheetId="0">'Linton Movements'!$P$4</definedName>
    <definedName name="Date_2022_05_15_WinCalendar" localSheetId="0">'Linton Movements'!$P$5</definedName>
    <definedName name="Date_2022_05_22_WinCalendar" localSheetId="0">'Linton Movements'!$P$6</definedName>
    <definedName name="Date_2022_05_29_WinCalendar" localSheetId="0">'Linton Movements'!$P$7</definedName>
    <definedName name="Date_2022_05_30_WinCalendar" localSheetId="0">'Linton Movements'!$J$8</definedName>
    <definedName name="Date_2022_05_31_WinCalendar" localSheetId="0">'Linton Movements'!$K$8</definedName>
    <definedName name="Date_2022_06_02_WinCalendar" localSheetId="0">'Linton Movements'!$U$4</definedName>
    <definedName name="Date_2022_10_24_WinCalendar" localSheetId="0">'Linton Movements'!$B$37</definedName>
    <definedName name="Date_2022_10_29_WinCalendar" localSheetId="0">'Linton Movements'!$G$37</definedName>
    <definedName name="Date_2022_10_31_WinCalendar" localSheetId="0">'Linton Movements'!$B$38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1" i="1" l="1"/>
  <c r="E80" i="1"/>
  <c r="U54" i="1"/>
  <c r="E58" i="1"/>
  <c r="E65" i="1" s="1"/>
  <c r="E57" i="1"/>
  <c r="E54" i="1"/>
  <c r="E56" i="1" s="1"/>
  <c r="U43" i="1"/>
  <c r="U41" i="1"/>
  <c r="U40" i="1"/>
  <c r="M40" i="1"/>
  <c r="E40" i="1"/>
  <c r="M25" i="1"/>
  <c r="U25" i="1"/>
  <c r="U27" i="1" s="1"/>
  <c r="E73" i="1"/>
  <c r="E74" i="1" s="1"/>
  <c r="M57" i="1"/>
  <c r="U55" i="1"/>
  <c r="M55" i="1"/>
  <c r="M54" i="1"/>
  <c r="E43" i="1"/>
  <c r="M41" i="1"/>
  <c r="H18" i="1"/>
  <c r="B19" i="1" s="1"/>
  <c r="C19" i="1" s="1"/>
  <c r="D19" i="1" s="1"/>
  <c r="E19" i="1" s="1"/>
  <c r="F19" i="1" s="1"/>
  <c r="D8" i="1"/>
  <c r="E8" i="1" s="1"/>
  <c r="F8" i="1" s="1"/>
  <c r="G8" i="1" s="1"/>
  <c r="H8" i="1" s="1"/>
  <c r="K4" i="1"/>
  <c r="V4" i="1"/>
  <c r="W4" i="1" s="1"/>
  <c r="X4" i="1" s="1"/>
  <c r="R5" i="1" s="1"/>
  <c r="H4" i="1"/>
  <c r="B5" i="1" s="1"/>
  <c r="M56" i="1" l="1"/>
  <c r="U56" i="1"/>
  <c r="E62" i="1"/>
  <c r="M42" i="1"/>
  <c r="M27" i="1"/>
  <c r="E42" i="1"/>
  <c r="U42" i="1"/>
  <c r="S5" i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U13" i="1"/>
  <c r="G19" i="1"/>
  <c r="C5" i="1"/>
  <c r="D5" i="1" s="1"/>
  <c r="E5" i="1" s="1"/>
  <c r="F5" i="1" s="1"/>
  <c r="L4" i="1"/>
  <c r="M4" i="1" s="1"/>
  <c r="N4" i="1" s="1"/>
  <c r="O4" i="1" s="1"/>
  <c r="U10" i="1" l="1"/>
  <c r="G5" i="1"/>
  <c r="H5" i="1" s="1"/>
  <c r="B6" i="1" s="1"/>
  <c r="C6" i="1" s="1"/>
  <c r="D6" i="1" s="1"/>
  <c r="E6" i="1" s="1"/>
  <c r="F6" i="1" s="1"/>
  <c r="G6" i="1" s="1"/>
  <c r="H19" i="1"/>
  <c r="B20" i="1" s="1"/>
  <c r="C20" i="1" s="1"/>
  <c r="D20" i="1" s="1"/>
  <c r="E20" i="1" s="1"/>
  <c r="F20" i="1" s="1"/>
  <c r="P4" i="1"/>
  <c r="J5" i="1" s="1"/>
  <c r="E13" i="1" l="1"/>
  <c r="U12" i="1"/>
  <c r="G20" i="1"/>
  <c r="E28" i="1"/>
  <c r="H6" i="1"/>
  <c r="B7" i="1" s="1"/>
  <c r="K5" i="1"/>
  <c r="L5" i="1" s="1"/>
  <c r="M5" i="1" s="1"/>
  <c r="N5" i="1" s="1"/>
  <c r="O5" i="1" s="1"/>
  <c r="E64" i="1" l="1"/>
  <c r="P5" i="1"/>
  <c r="J6" i="1" s="1"/>
  <c r="C7" i="1"/>
  <c r="D7" i="1" s="1"/>
  <c r="E7" i="1" s="1"/>
  <c r="F7" i="1" s="1"/>
  <c r="G7" i="1" s="1"/>
  <c r="H20" i="1"/>
  <c r="B21" i="1" s="1"/>
  <c r="C21" i="1" s="1"/>
  <c r="D21" i="1" s="1"/>
  <c r="E21" i="1" s="1"/>
  <c r="F21" i="1" s="1"/>
  <c r="G21" i="1" l="1"/>
  <c r="H7" i="1"/>
  <c r="B8" i="1" s="1"/>
  <c r="K6" i="1"/>
  <c r="L6" i="1" s="1"/>
  <c r="M6" i="1" s="1"/>
  <c r="N6" i="1" s="1"/>
  <c r="O6" i="1" s="1"/>
  <c r="E12" i="1" l="1"/>
  <c r="P6" i="1"/>
  <c r="J7" i="1" s="1"/>
  <c r="K7" i="1" s="1"/>
  <c r="L7" i="1" s="1"/>
  <c r="M7" i="1" s="1"/>
  <c r="N7" i="1" s="1"/>
  <c r="O7" i="1" s="1"/>
  <c r="P7" i="1" s="1"/>
  <c r="J8" i="1" s="1"/>
  <c r="K8" i="1" s="1"/>
  <c r="L8" i="1" s="1"/>
  <c r="M10" i="1" s="1"/>
  <c r="H21" i="1"/>
  <c r="B22" i="1" s="1"/>
  <c r="C22" i="1" s="1"/>
  <c r="D22" i="1" s="1"/>
  <c r="E22" i="1" s="1"/>
  <c r="F22" i="1" s="1"/>
  <c r="G22" i="1" l="1"/>
  <c r="E25" i="1"/>
  <c r="E61" i="1" s="1"/>
  <c r="E63" i="1" s="1"/>
  <c r="E67" i="1" s="1"/>
  <c r="E75" i="1" s="1"/>
  <c r="M12" i="1"/>
  <c r="H22" i="1" l="1"/>
  <c r="B23" i="1" s="1"/>
  <c r="E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5" authorId="0" shapeId="0" xr:uid="{DE2E331E-5DEE-484F-A934-E44674C47458}">
      <text>
        <r>
          <rPr>
            <sz val="9"/>
            <color indexed="62"/>
            <rFont val="Tahoma"/>
            <family val="2"/>
          </rPr>
          <t>Good Friday</t>
        </r>
      </text>
    </comment>
    <comment ref="R5" authorId="0" shapeId="0" xr:uid="{285CF44F-5418-49A1-BB94-896233204538}">
      <text>
        <r>
          <rPr>
            <sz val="9"/>
            <color indexed="62"/>
            <rFont val="Tahoma"/>
            <family val="2"/>
          </rPr>
          <t>King's Birthday</t>
        </r>
      </text>
    </comment>
    <comment ref="B6" authorId="0" shapeId="0" xr:uid="{E7B0FECF-37E9-4240-B50F-F3D0B78BD590}">
      <text>
        <r>
          <rPr>
            <sz val="9"/>
            <color indexed="62"/>
            <rFont val="Tahoma"/>
            <family val="2"/>
          </rPr>
          <t>Easter Monday</t>
        </r>
      </text>
    </comment>
    <comment ref="C8" authorId="0" shapeId="0" xr:uid="{C718B8B3-2CA3-4CA1-9EFC-94D9AF365A9E}">
      <text>
        <r>
          <rPr>
            <sz val="9"/>
            <color indexed="62"/>
            <rFont val="Tahoma"/>
            <family val="2"/>
          </rPr>
          <t>Anzac Day</t>
        </r>
      </text>
    </comment>
    <comment ref="F20" authorId="0" shapeId="0" xr:uid="{B7536469-3652-4C15-93C3-5DCBA448BE52}">
      <text>
        <r>
          <rPr>
            <sz val="9"/>
            <color indexed="62"/>
            <rFont val="Tahoma"/>
            <family val="2"/>
          </rPr>
          <t>Matariki</t>
        </r>
      </text>
    </comment>
    <comment ref="B37" authorId="0" shapeId="0" xr:uid="{6B8EB7A5-DB65-451E-ADAA-F4D1FE499EE7}">
      <text>
        <r>
          <rPr>
            <sz val="9"/>
            <color indexed="62"/>
            <rFont val="Tahoma"/>
            <family val="2"/>
          </rPr>
          <t>Labour Day</t>
        </r>
      </text>
    </comment>
    <comment ref="R37" authorId="0" shapeId="0" xr:uid="{1883C5FF-7083-4233-8DD8-B6AB41AD7A02}">
      <text>
        <r>
          <rPr>
            <sz val="9"/>
            <color indexed="62"/>
            <rFont val="Tahoma"/>
            <family val="2"/>
          </rPr>
          <t>Christmas Day</t>
        </r>
      </text>
    </comment>
    <comment ref="S37" authorId="0" shapeId="0" xr:uid="{22DCAF3A-B5A3-4BB6-A803-9D9611B89AB6}">
      <text>
        <r>
          <rPr>
            <sz val="9"/>
            <color indexed="62"/>
            <rFont val="Tahoma"/>
            <family val="2"/>
          </rPr>
          <t>Boxing Day</t>
        </r>
      </text>
    </comment>
    <comment ref="B48" authorId="0" shapeId="0" xr:uid="{3178376F-E4BD-4967-B8AA-5A4EA63DAEF5}">
      <text>
        <r>
          <rPr>
            <sz val="9"/>
            <color indexed="62"/>
            <rFont val="Tahoma"/>
            <family val="2"/>
          </rPr>
          <t>New Year</t>
        </r>
      </text>
    </comment>
    <comment ref="C48" authorId="0" shapeId="0" xr:uid="{AAF866C4-6FA3-4D69-BA1F-364B05D1086F}">
      <text>
        <r>
          <rPr>
            <sz val="9"/>
            <color indexed="62"/>
            <rFont val="Tahoma"/>
            <family val="2"/>
          </rPr>
          <t>New Year Holiday</t>
        </r>
      </text>
    </comment>
    <comment ref="K49" authorId="0" shapeId="0" xr:uid="{8893DEA9-3DF7-48B3-90A6-8311FD5D48DA}">
      <text>
        <r>
          <rPr>
            <sz val="9"/>
            <color indexed="62"/>
            <rFont val="Tahoma"/>
            <family val="2"/>
          </rPr>
          <t>Waitangi Day</t>
        </r>
      </text>
    </comment>
    <comment ref="B51" authorId="0" shapeId="0" xr:uid="{00622AA2-0540-4925-9CF1-B24C3AFCBAE2}">
      <text>
        <r>
          <rPr>
            <sz val="9"/>
            <color indexed="62"/>
            <rFont val="Tahoma"/>
            <family val="2"/>
          </rPr>
          <t>Regional anniversary</t>
        </r>
      </text>
    </comment>
  </commentList>
</comments>
</file>

<file path=xl/sharedStrings.xml><?xml version="1.0" encoding="utf-8"?>
<sst xmlns="http://schemas.openxmlformats.org/spreadsheetml/2006/main" count="183" uniqueCount="46">
  <si>
    <t>April 2023</t>
  </si>
  <si>
    <t>May 2023</t>
  </si>
  <si>
    <t>June 2023</t>
  </si>
  <si>
    <t>Mon</t>
  </si>
  <si>
    <t>Tue</t>
  </si>
  <si>
    <t>Wed</t>
  </si>
  <si>
    <t>Thu</t>
  </si>
  <si>
    <t>Fri</t>
  </si>
  <si>
    <t>Sat</t>
  </si>
  <si>
    <t>Sun</t>
  </si>
  <si>
    <t>Week days</t>
  </si>
  <si>
    <t>Saturdays</t>
  </si>
  <si>
    <t>Public holidays</t>
  </si>
  <si>
    <t>Close down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</si>
  <si>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</si>
  <si>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</si>
  <si>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</si>
  <si>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</si>
  <si>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</si>
  <si>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</si>
  <si>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</si>
  <si>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</si>
  <si>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</si>
  <si>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TOTAL</t>
  </si>
  <si>
    <t>Tons</t>
  </si>
  <si>
    <t>Avg Tons per load</t>
  </si>
  <si>
    <t>Avg Trucks to move volume</t>
  </si>
  <si>
    <t>Requested volume divided by avg tons</t>
  </si>
  <si>
    <t>Operational days</t>
  </si>
  <si>
    <t>Total operational days (ex. wet weather days)</t>
  </si>
  <si>
    <t>Annual wet weather days (estimate)</t>
  </si>
  <si>
    <t>Avg Truck movements to move volume</t>
  </si>
  <si>
    <t>Requested annual volume</t>
  </si>
  <si>
    <t>Avg Trucks x2 (one movement in, one movement out)</t>
  </si>
  <si>
    <t>Avg load per Truck</t>
  </si>
  <si>
    <t>Truck movements per operational day (ex. wet weather)</t>
  </si>
  <si>
    <t>Truck movements divided by available operational days (excluding wet weather)</t>
  </si>
  <si>
    <t>Max. hourly truck movements x10 hours</t>
  </si>
  <si>
    <t>Max. Hourly truck movements</t>
  </si>
  <si>
    <t>Max. Daily truck movements (Mon-Fri)</t>
  </si>
  <si>
    <t>Max. Daily truck movements (Sat)</t>
  </si>
  <si>
    <t>Max. hourly truck movements x8 hours</t>
  </si>
  <si>
    <t>to meet 55dB limit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</si>
  <si>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129 vm/day is the min. needed to transport 360,000 tons annually. 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</si>
  <si>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170 vm/day is the max. allowed to comply with noise limit of 55dB (Mon to Fri).</t>
    </r>
  </si>
  <si>
    <t>170 vm/day provides for peak and trough daily movements, whilst ensuring noise limits are not exceeded.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</si>
</sst>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mmmm\ yyyy"/>
    <numFmt numFmtId="165" formatCode="ddd"/>
    <numFmt numFmtId="166" formatCode="d"/>
    <numFmt numFmtId="167" formatCode="_(* #,##0.00_);_(* \(#,##0.00\);_(* &quot;-&quot;??_);_(@_)"/>
    <numFmt numFmtId="168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263E74"/>
      <name val="Arial"/>
      <family val="2"/>
    </font>
    <font>
      <b/>
      <sz val="14"/>
      <color rgb="FF263E74"/>
      <name val="Arial"/>
      <family val="2"/>
    </font>
    <font>
      <b/>
      <sz val="10"/>
      <color rgb="FFFFFFFF"/>
      <name val="Arial"/>
      <family val="2"/>
    </font>
    <font>
      <b/>
      <sz val="10"/>
      <color rgb="FFFFFFCC"/>
      <name val="Arial"/>
      <family val="2"/>
    </font>
    <font>
      <sz val="9"/>
      <color indexed="8"/>
      <name val="Arial Narrow"/>
      <family val="2"/>
    </font>
    <font>
      <sz val="9"/>
      <color rgb="FF263E74"/>
      <name val="Arial Narrow"/>
      <family val="2"/>
    </font>
    <font>
      <b/>
      <sz val="10"/>
      <color rgb="FF263E74"/>
      <name val="Arial"/>
      <family val="2"/>
    </font>
    <font>
      <b/>
      <sz val="10"/>
      <color rgb="FF641A1A"/>
      <name val="Arial"/>
      <family val="2"/>
    </font>
    <font>
      <sz val="11"/>
      <name val="Calibri"/>
      <family val="2"/>
      <scheme val="minor"/>
    </font>
    <font>
      <sz val="10"/>
      <color rgb="FF641A1A"/>
      <name val="Arial"/>
      <family val="2"/>
    </font>
    <font>
      <sz val="10"/>
      <color rgb="FF6D84A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6EB4"/>
      <name val="Calibri"/>
      <family val="2"/>
      <scheme val="minor"/>
    </font>
    <font>
      <sz val="9"/>
      <color indexed="62"/>
      <name val="Tahoma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rgb="FF718DB7"/>
      </left>
      <right/>
      <top style="thin">
        <color rgb="FF718DB7"/>
      </top>
      <bottom/>
      <diagonal/>
    </border>
    <border>
      <left/>
      <right/>
      <top style="thin">
        <color rgb="FF718DB7"/>
      </top>
      <bottom/>
      <diagonal/>
    </border>
    <border>
      <left/>
      <right style="thin">
        <color rgb="FF718DB7"/>
      </right>
      <top style="thin">
        <color rgb="FF718DB7"/>
      </top>
      <bottom/>
      <diagonal/>
    </border>
    <border>
      <left style="thin">
        <color rgb="FF718DB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DDEBF7"/>
      </right>
      <top style="thin">
        <color indexed="54"/>
      </top>
      <bottom/>
      <diagonal/>
    </border>
    <border>
      <left style="thin">
        <color rgb="FFDDEBF7"/>
      </left>
      <right style="thin">
        <color rgb="FF718DB7"/>
      </right>
      <top style="thin">
        <color indexed="54"/>
      </top>
      <bottom/>
      <diagonal/>
    </border>
    <border>
      <left style="thin">
        <color rgb="FF718DB7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ABBCD5"/>
      </right>
      <top style="thin">
        <color rgb="FF7C808A"/>
      </top>
      <bottom style="thin">
        <color rgb="FFC9C9C9"/>
      </bottom>
      <diagonal/>
    </border>
    <border>
      <left style="thin">
        <color rgb="FFABBCD5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/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718DB7"/>
      </right>
      <top/>
      <bottom style="thin">
        <color rgb="FFD6DDEE"/>
      </bottom>
      <diagonal/>
    </border>
    <border>
      <left style="thin">
        <color rgb="FF718DB7"/>
      </left>
      <right style="thin">
        <color rgb="FFD6DDEE"/>
      </right>
      <top/>
      <bottom style="thin">
        <color rgb="FFD6DDEE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 style="thin">
        <color rgb="FFD6DDEE"/>
      </bottom>
      <diagonal/>
    </border>
    <border>
      <left style="thin">
        <color rgb="FF718DB7"/>
      </left>
      <right style="thin">
        <color rgb="FFD6DDEE"/>
      </right>
      <top style="thin">
        <color rgb="FFD6DDEE"/>
      </top>
      <bottom/>
      <diagonal/>
    </border>
    <border>
      <left style="thin">
        <color rgb="FFD6DDEE"/>
      </left>
      <right style="thin">
        <color rgb="FFD6DDEE"/>
      </right>
      <top style="thin">
        <color rgb="FFD6DDEE"/>
      </top>
      <bottom/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D6DDEE"/>
      </bottom>
      <diagonal/>
    </border>
    <border>
      <left style="thin">
        <color rgb="FFD6DDEE"/>
      </left>
      <right style="thin">
        <color rgb="FF718DB7"/>
      </right>
      <top style="thin">
        <color rgb="FFD6DDEE"/>
      </top>
      <bottom/>
      <diagonal/>
    </border>
    <border>
      <left style="thin">
        <color rgb="FF718DB7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 style="thin">
        <color rgb="FFD6DDEE"/>
      </right>
      <top style="thin">
        <color rgb="FFD6DDEE"/>
      </top>
      <bottom style="thin">
        <color rgb="FF718DB7"/>
      </bottom>
      <diagonal/>
    </border>
    <border>
      <left style="thin">
        <color rgb="FFD6DDEE"/>
      </left>
      <right/>
      <top style="thin">
        <color rgb="FFD6DDEE"/>
      </top>
      <bottom style="thin">
        <color rgb="FF718DB7"/>
      </bottom>
      <diagonal/>
    </border>
    <border>
      <left style="thin">
        <color rgb="FF718DB7"/>
      </left>
      <right/>
      <top style="thin">
        <color rgb="FFD6DDEE"/>
      </top>
      <bottom style="thin">
        <color rgb="FF718DB7"/>
      </bottom>
      <diagonal/>
    </border>
    <border>
      <left/>
      <right/>
      <top style="thin">
        <color rgb="FFD6DDEE"/>
      </top>
      <bottom style="thin">
        <color rgb="FF718DB7"/>
      </bottom>
      <diagonal/>
    </border>
    <border>
      <left/>
      <right style="thin">
        <color rgb="FFD6DDEE"/>
      </right>
      <top style="thin">
        <color rgb="FFD6DDEE"/>
      </top>
      <bottom style="thin">
        <color rgb="FF718DB7"/>
      </bottom>
      <diagonal/>
    </border>
    <border>
      <left/>
      <right/>
      <top style="thin">
        <color rgb="FFBFBFBF"/>
      </top>
      <bottom style="thin">
        <color rgb="FF718DB7"/>
      </bottom>
      <diagonal/>
    </border>
    <border>
      <left/>
      <right style="thin">
        <color rgb="FF718DB7"/>
      </right>
      <top style="thin">
        <color rgb="FFBFBFBF"/>
      </top>
      <bottom style="thin">
        <color rgb="FF718DB7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D6DDEE"/>
      </right>
      <top/>
      <bottom style="thin">
        <color rgb="FFD6DDEE"/>
      </bottom>
      <diagonal/>
    </border>
    <border>
      <left style="thin">
        <color rgb="FFABBCD5"/>
      </left>
      <right/>
      <top style="thin">
        <color rgb="FF7C808A"/>
      </top>
      <bottom style="thin">
        <color rgb="FFC9C9C9"/>
      </bottom>
      <diagonal/>
    </border>
    <border>
      <left style="thin">
        <color rgb="FFBFBFBF"/>
      </left>
      <right/>
      <top style="thin">
        <color rgb="FFBFBFBF"/>
      </top>
      <bottom style="thin">
        <color rgb="FF718DB7"/>
      </bottom>
      <diagonal/>
    </border>
    <border>
      <left style="thin">
        <color rgb="FF718DB7"/>
      </left>
      <right style="thin">
        <color rgb="FFD6DDEE"/>
      </right>
      <top style="thin">
        <color rgb="FF7C808A"/>
      </top>
      <bottom style="thin">
        <color rgb="FFD6DDEE"/>
      </bottom>
      <diagonal/>
    </border>
    <border>
      <left style="thin">
        <color rgb="FFD6DDEE"/>
      </left>
      <right/>
      <top/>
      <bottom style="thin">
        <color rgb="FFD6DDEE"/>
      </bottom>
      <diagonal/>
    </border>
    <border>
      <left style="thin">
        <color rgb="FFD6DDEE"/>
      </left>
      <right/>
      <top style="thin">
        <color rgb="FFD6DDEE"/>
      </top>
      <bottom/>
      <diagonal/>
    </border>
    <border>
      <left style="thin">
        <color rgb="FF718DB7"/>
      </left>
      <right/>
      <top/>
      <bottom style="thin">
        <color rgb="FFD6DDEE"/>
      </bottom>
      <diagonal/>
    </border>
    <border>
      <left style="thin">
        <color rgb="FF718DB7"/>
      </left>
      <right style="thin">
        <color rgb="FFC9C9C9"/>
      </right>
      <top style="thin">
        <color rgb="FF7C808A"/>
      </top>
      <bottom style="thin">
        <color rgb="FFC9C9C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9" fontId="7" fillId="4" borderId="0" applyBorder="0" applyProtection="0">
      <alignment horizontal="left" vertical="top" wrapText="1"/>
    </xf>
    <xf numFmtId="0" fontId="14" fillId="0" borderId="0" applyNumberFormat="0" applyFill="0" applyBorder="0" applyAlignment="0" applyProtection="0"/>
    <xf numFmtId="0" fontId="2" fillId="0" borderId="0"/>
    <xf numFmtId="49" fontId="7" fillId="4" borderId="0" applyBorder="0" applyProtection="0">
      <alignment horizontal="left" vertical="top" wrapText="1"/>
    </xf>
  </cellStyleXfs>
  <cellXfs count="124">
    <xf numFmtId="0" fontId="0" fillId="0" borderId="0" xfId="0"/>
    <xf numFmtId="0" fontId="1" fillId="0" borderId="0" xfId="2"/>
    <xf numFmtId="164" fontId="3" fillId="2" borderId="1" xfId="3" applyNumberFormat="1" applyFont="1" applyFill="1" applyBorder="1" applyAlignment="1">
      <alignment horizontal="centerContinuous" vertical="center"/>
    </xf>
    <xf numFmtId="0" fontId="4" fillId="2" borderId="2" xfId="3" applyFont="1" applyFill="1" applyBorder="1" applyAlignment="1">
      <alignment horizontal="centerContinuous"/>
    </xf>
    <xf numFmtId="0" fontId="4" fillId="2" borderId="3" xfId="3" applyFont="1" applyFill="1" applyBorder="1" applyAlignment="1">
      <alignment horizontal="centerContinuous"/>
    </xf>
    <xf numFmtId="165" fontId="5" fillId="3" borderId="4" xfId="3" quotePrefix="1" applyNumberFormat="1" applyFont="1" applyFill="1" applyBorder="1" applyAlignment="1">
      <alignment horizontal="center" shrinkToFit="1"/>
    </xf>
    <xf numFmtId="165" fontId="5" fillId="3" borderId="5" xfId="3" quotePrefix="1" applyNumberFormat="1" applyFont="1" applyFill="1" applyBorder="1" applyAlignment="1">
      <alignment horizontal="center" shrinkToFit="1"/>
    </xf>
    <xf numFmtId="165" fontId="6" fillId="3" borderId="5" xfId="3" quotePrefix="1" applyNumberFormat="1" applyFont="1" applyFill="1" applyBorder="1" applyAlignment="1">
      <alignment horizontal="center" shrinkToFit="1"/>
    </xf>
    <xf numFmtId="165" fontId="6" fillId="3" borderId="6" xfId="3" quotePrefix="1" applyNumberFormat="1" applyFont="1" applyFill="1" applyBorder="1" applyAlignment="1">
      <alignment horizontal="center" shrinkToFit="1"/>
    </xf>
    <xf numFmtId="49" fontId="8" fillId="4" borderId="7" xfId="4" applyFont="1" applyBorder="1" applyAlignment="1">
      <alignment horizontal="left" vertical="center" wrapText="1"/>
    </xf>
    <xf numFmtId="49" fontId="8" fillId="4" borderId="8" xfId="4" applyFont="1" applyBorder="1" applyAlignment="1">
      <alignment horizontal="left" vertical="center" wrapText="1"/>
    </xf>
    <xf numFmtId="49" fontId="8" fillId="4" borderId="9" xfId="4" applyFont="1" applyBorder="1" applyAlignment="1">
      <alignment horizontal="left" vertical="center" wrapText="1"/>
    </xf>
    <xf numFmtId="166" fontId="9" fillId="5" borderId="10" xfId="3" applyNumberFormat="1" applyFont="1" applyFill="1" applyBorder="1" applyAlignment="1">
      <alignment horizontal="center" vertical="center" wrapText="1"/>
    </xf>
    <xf numFmtId="166" fontId="9" fillId="6" borderId="11" xfId="3" applyNumberFormat="1" applyFont="1" applyFill="1" applyBorder="1" applyAlignment="1">
      <alignment horizontal="center" vertical="center" wrapText="1"/>
    </xf>
    <xf numFmtId="166" fontId="9" fillId="7" borderId="12" xfId="3" applyNumberFormat="1" applyFont="1" applyFill="1" applyBorder="1" applyAlignment="1">
      <alignment horizontal="center" vertical="center" wrapText="1"/>
    </xf>
    <xf numFmtId="166" fontId="9" fillId="5" borderId="11" xfId="3" applyNumberFormat="1" applyFont="1" applyFill="1" applyBorder="1" applyAlignment="1">
      <alignment horizontal="center" vertical="center" wrapText="1"/>
    </xf>
    <xf numFmtId="166" fontId="9" fillId="6" borderId="13" xfId="3" applyNumberFormat="1" applyFont="1" applyFill="1" applyBorder="1" applyAlignment="1">
      <alignment horizontal="center" vertical="center" wrapText="1"/>
    </xf>
    <xf numFmtId="166" fontId="9" fillId="7" borderId="14" xfId="3" applyNumberFormat="1" applyFont="1" applyFill="1" applyBorder="1" applyAlignment="1">
      <alignment horizontal="center" vertical="center" wrapText="1"/>
    </xf>
    <xf numFmtId="166" fontId="9" fillId="5" borderId="15" xfId="3" applyNumberFormat="1" applyFont="1" applyFill="1" applyBorder="1" applyAlignment="1">
      <alignment horizontal="center" vertical="center" wrapText="1"/>
    </xf>
    <xf numFmtId="166" fontId="9" fillId="5" borderId="13" xfId="3" applyNumberFormat="1" applyFont="1" applyFill="1" applyBorder="1" applyAlignment="1">
      <alignment horizontal="center" vertical="center" wrapText="1"/>
    </xf>
    <xf numFmtId="166" fontId="10" fillId="8" borderId="16" xfId="3" applyNumberFormat="1" applyFont="1" applyFill="1" applyBorder="1" applyAlignment="1">
      <alignment horizontal="center" vertical="center" wrapText="1"/>
    </xf>
    <xf numFmtId="166" fontId="9" fillId="6" borderId="16" xfId="3" applyNumberFormat="1" applyFont="1" applyFill="1" applyBorder="1" applyAlignment="1">
      <alignment horizontal="center" vertical="center" wrapText="1"/>
    </xf>
    <xf numFmtId="166" fontId="9" fillId="7" borderId="17" xfId="3" applyNumberFormat="1" applyFont="1" applyFill="1" applyBorder="1" applyAlignment="1">
      <alignment horizontal="center" vertical="center" wrapText="1"/>
    </xf>
    <xf numFmtId="166" fontId="10" fillId="8" borderId="15" xfId="3" applyNumberFormat="1" applyFont="1" applyFill="1" applyBorder="1" applyAlignment="1">
      <alignment horizontal="center" vertical="center" wrapText="1"/>
    </xf>
    <xf numFmtId="166" fontId="10" fillId="8" borderId="18" xfId="3" applyNumberFormat="1" applyFont="1" applyFill="1" applyBorder="1" applyAlignment="1">
      <alignment horizontal="center" vertical="center" wrapText="1"/>
    </xf>
    <xf numFmtId="166" fontId="9" fillId="5" borderId="16" xfId="3" applyNumberFormat="1" applyFont="1" applyFill="1" applyBorder="1" applyAlignment="1">
      <alignment horizontal="center" vertical="center" wrapText="1"/>
    </xf>
    <xf numFmtId="166" fontId="9" fillId="6" borderId="19" xfId="3" applyNumberFormat="1" applyFont="1" applyFill="1" applyBorder="1" applyAlignment="1">
      <alignment horizontal="center" vertical="center" wrapText="1"/>
    </xf>
    <xf numFmtId="166" fontId="9" fillId="5" borderId="20" xfId="3" applyNumberFormat="1" applyFont="1" applyFill="1" applyBorder="1" applyAlignment="1">
      <alignment horizontal="center" vertical="center" wrapText="1"/>
    </xf>
    <xf numFmtId="166" fontId="9" fillId="5" borderId="19" xfId="3" applyNumberFormat="1" applyFont="1" applyFill="1" applyBorder="1" applyAlignment="1">
      <alignment horizontal="center" vertical="center" wrapText="1"/>
    </xf>
    <xf numFmtId="166" fontId="9" fillId="7" borderId="21" xfId="3" applyNumberFormat="1" applyFont="1" applyFill="1" applyBorder="1" applyAlignment="1">
      <alignment horizontal="center" vertical="center" wrapText="1"/>
    </xf>
    <xf numFmtId="166" fontId="9" fillId="5" borderId="18" xfId="3" applyNumberFormat="1" applyFont="1" applyFill="1" applyBorder="1" applyAlignment="1">
      <alignment horizontal="center" vertical="center" wrapText="1"/>
    </xf>
    <xf numFmtId="166" fontId="10" fillId="8" borderId="22" xfId="3" applyNumberFormat="1" applyFont="1" applyFill="1" applyBorder="1" applyAlignment="1">
      <alignment horizontal="center" vertical="center" wrapText="1"/>
    </xf>
    <xf numFmtId="166" fontId="9" fillId="5" borderId="23" xfId="3" applyNumberFormat="1" applyFont="1" applyFill="1" applyBorder="1" applyAlignment="1">
      <alignment horizontal="center" vertical="center" wrapText="1"/>
    </xf>
    <xf numFmtId="166" fontId="9" fillId="6" borderId="24" xfId="3" applyNumberFormat="1" applyFont="1" applyFill="1" applyBorder="1" applyAlignment="1">
      <alignment horizontal="center" vertical="center" wrapText="1"/>
    </xf>
    <xf numFmtId="166" fontId="9" fillId="5" borderId="25" xfId="3" applyNumberFormat="1" applyFont="1" applyFill="1" applyBorder="1" applyAlignment="1">
      <alignment horizontal="center" vertical="center" wrapText="1"/>
    </xf>
    <xf numFmtId="166" fontId="9" fillId="5" borderId="26" xfId="3" applyNumberFormat="1" applyFont="1" applyFill="1" applyBorder="1" applyAlignment="1">
      <alignment horizontal="center" vertical="center" wrapText="1"/>
    </xf>
    <xf numFmtId="166" fontId="9" fillId="5" borderId="27" xfId="3" applyNumberFormat="1" applyFont="1" applyFill="1" applyBorder="1" applyAlignment="1">
      <alignment horizontal="center" vertical="center" wrapText="1"/>
    </xf>
    <xf numFmtId="49" fontId="8" fillId="4" borderId="28" xfId="4" applyFont="1" applyBorder="1" applyAlignment="1">
      <alignment horizontal="left" vertical="center" wrapText="1"/>
    </xf>
    <xf numFmtId="49" fontId="8" fillId="4" borderId="29" xfId="4" applyFont="1" applyBorder="1" applyAlignment="1">
      <alignment horizontal="left" vertical="center" wrapText="1"/>
    </xf>
    <xf numFmtId="0" fontId="2" fillId="0" borderId="0" xfId="3"/>
    <xf numFmtId="166" fontId="9" fillId="5" borderId="22" xfId="3" applyNumberFormat="1" applyFont="1" applyFill="1" applyBorder="1" applyAlignment="1">
      <alignment horizontal="center" vertical="center" wrapText="1"/>
    </xf>
    <xf numFmtId="166" fontId="9" fillId="5" borderId="24" xfId="3" applyNumberFormat="1" applyFont="1" applyFill="1" applyBorder="1" applyAlignment="1">
      <alignment horizontal="center" vertical="center" wrapText="1"/>
    </xf>
    <xf numFmtId="0" fontId="1" fillId="5" borderId="0" xfId="2" applyFill="1"/>
    <xf numFmtId="43" fontId="1" fillId="0" borderId="0" xfId="1" applyFont="1"/>
    <xf numFmtId="0" fontId="1" fillId="6" borderId="0" xfId="2" applyFill="1"/>
    <xf numFmtId="166" fontId="11" fillId="8" borderId="0" xfId="3" applyNumberFormat="1" applyFont="1" applyFill="1" applyAlignment="1">
      <alignment horizontal="left" vertical="center"/>
    </xf>
    <xf numFmtId="166" fontId="12" fillId="8" borderId="31" xfId="3" applyNumberFormat="1" applyFont="1" applyFill="1" applyBorder="1" applyAlignment="1">
      <alignment horizontal="left" vertical="center"/>
    </xf>
    <xf numFmtId="166" fontId="11" fillId="9" borderId="0" xfId="3" applyNumberFormat="1" applyFont="1" applyFill="1" applyAlignment="1">
      <alignment horizontal="left" vertical="center"/>
    </xf>
    <xf numFmtId="166" fontId="12" fillId="9" borderId="0" xfId="3" applyNumberFormat="1" applyFont="1" applyFill="1" applyAlignment="1">
      <alignment horizontal="left" vertical="center"/>
    </xf>
    <xf numFmtId="49" fontId="8" fillId="4" borderId="32" xfId="4" applyFont="1" applyBorder="1" applyAlignment="1">
      <alignment horizontal="left" vertical="center" wrapText="1"/>
    </xf>
    <xf numFmtId="49" fontId="8" fillId="4" borderId="0" xfId="4" applyFont="1" applyBorder="1" applyAlignment="1">
      <alignment horizontal="left" vertical="center" wrapText="1"/>
    </xf>
    <xf numFmtId="166" fontId="9" fillId="6" borderId="0" xfId="3" applyNumberFormat="1" applyFont="1" applyFill="1" applyAlignment="1">
      <alignment horizontal="center" vertical="center" wrapText="1"/>
    </xf>
    <xf numFmtId="166" fontId="9" fillId="7" borderId="0" xfId="3" applyNumberFormat="1" applyFont="1" applyFill="1" applyAlignment="1">
      <alignment horizontal="center" vertical="center" wrapText="1"/>
    </xf>
    <xf numFmtId="49" fontId="8" fillId="4" borderId="33" xfId="4" applyFont="1" applyBorder="1" applyAlignment="1">
      <alignment horizontal="left" vertical="center" wrapText="1"/>
    </xf>
    <xf numFmtId="166" fontId="9" fillId="5" borderId="34" xfId="3" applyNumberFormat="1" applyFont="1" applyFill="1" applyBorder="1" applyAlignment="1">
      <alignment horizontal="center" vertical="center" wrapText="1"/>
    </xf>
    <xf numFmtId="166" fontId="9" fillId="5" borderId="35" xfId="3" applyNumberFormat="1" applyFont="1" applyFill="1" applyBorder="1" applyAlignment="1">
      <alignment horizontal="center" vertical="center" wrapText="1"/>
    </xf>
    <xf numFmtId="166" fontId="9" fillId="5" borderId="0" xfId="3" applyNumberFormat="1" applyFont="1" applyFill="1" applyAlignment="1">
      <alignment horizontal="center" vertical="center" wrapText="1"/>
    </xf>
    <xf numFmtId="166" fontId="10" fillId="8" borderId="0" xfId="3" applyNumberFormat="1" applyFont="1" applyFill="1" applyAlignment="1">
      <alignment horizontal="center" vertical="center" wrapText="1"/>
    </xf>
    <xf numFmtId="166" fontId="9" fillId="5" borderId="36" xfId="3" applyNumberFormat="1" applyFont="1" applyFill="1" applyBorder="1" applyAlignment="1">
      <alignment horizontal="center" vertical="center" wrapText="1"/>
    </xf>
    <xf numFmtId="166" fontId="9" fillId="5" borderId="37" xfId="3" applyNumberFormat="1" applyFont="1" applyFill="1" applyBorder="1" applyAlignment="1">
      <alignment horizontal="center" vertical="center" wrapText="1"/>
    </xf>
    <xf numFmtId="166" fontId="1" fillId="0" borderId="0" xfId="2" applyNumberFormat="1"/>
    <xf numFmtId="166" fontId="9" fillId="7" borderId="16" xfId="3" applyNumberFormat="1" applyFont="1" applyFill="1" applyBorder="1" applyAlignment="1">
      <alignment horizontal="center" vertical="center" wrapText="1"/>
    </xf>
    <xf numFmtId="49" fontId="8" fillId="4" borderId="38" xfId="4" applyFont="1" applyBorder="1" applyAlignment="1">
      <alignment horizontal="left" vertical="center" wrapText="1"/>
    </xf>
    <xf numFmtId="166" fontId="9" fillId="7" borderId="19" xfId="3" applyNumberFormat="1" applyFont="1" applyFill="1" applyBorder="1" applyAlignment="1">
      <alignment horizontal="center" vertical="center" wrapText="1"/>
    </xf>
    <xf numFmtId="166" fontId="10" fillId="8" borderId="25" xfId="3" applyNumberFormat="1" applyFont="1" applyFill="1" applyBorder="1" applyAlignment="1">
      <alignment horizontal="center" vertical="center" wrapText="1"/>
    </xf>
    <xf numFmtId="166" fontId="9" fillId="9" borderId="23" xfId="3" applyNumberFormat="1" applyFont="1" applyFill="1" applyBorder="1" applyAlignment="1">
      <alignment horizontal="center" vertical="center" wrapText="1"/>
    </xf>
    <xf numFmtId="166" fontId="9" fillId="7" borderId="24" xfId="3" applyNumberFormat="1" applyFont="1" applyFill="1" applyBorder="1" applyAlignment="1">
      <alignment horizontal="center" vertical="center" wrapText="1"/>
    </xf>
    <xf numFmtId="0" fontId="13" fillId="0" borderId="0" xfId="2" applyFont="1"/>
    <xf numFmtId="0" fontId="15" fillId="0" borderId="0" xfId="5" applyFont="1" applyAlignment="1">
      <alignment horizontal="right"/>
    </xf>
    <xf numFmtId="164" fontId="3" fillId="2" borderId="1" xfId="6" applyNumberFormat="1" applyFont="1" applyFill="1" applyBorder="1" applyAlignment="1">
      <alignment horizontal="centerContinuous" vertical="center"/>
    </xf>
    <xf numFmtId="0" fontId="4" fillId="2" borderId="2" xfId="6" applyFont="1" applyFill="1" applyBorder="1" applyAlignment="1">
      <alignment horizontal="centerContinuous"/>
    </xf>
    <xf numFmtId="0" fontId="4" fillId="2" borderId="3" xfId="6" applyFont="1" applyFill="1" applyBorder="1" applyAlignment="1">
      <alignment horizontal="centerContinuous"/>
    </xf>
    <xf numFmtId="165" fontId="5" fillId="3" borderId="4" xfId="6" quotePrefix="1" applyNumberFormat="1" applyFont="1" applyFill="1" applyBorder="1" applyAlignment="1">
      <alignment horizontal="center" shrinkToFit="1"/>
    </xf>
    <xf numFmtId="165" fontId="5" fillId="3" borderId="5" xfId="6" quotePrefix="1" applyNumberFormat="1" applyFont="1" applyFill="1" applyBorder="1" applyAlignment="1">
      <alignment horizontal="center" shrinkToFit="1"/>
    </xf>
    <xf numFmtId="165" fontId="6" fillId="3" borderId="5" xfId="6" quotePrefix="1" applyNumberFormat="1" applyFont="1" applyFill="1" applyBorder="1" applyAlignment="1">
      <alignment horizontal="center" shrinkToFit="1"/>
    </xf>
    <xf numFmtId="165" fontId="6" fillId="3" borderId="6" xfId="6" quotePrefix="1" applyNumberFormat="1" applyFont="1" applyFill="1" applyBorder="1" applyAlignment="1">
      <alignment horizontal="center" shrinkToFit="1"/>
    </xf>
    <xf numFmtId="49" fontId="8" fillId="4" borderId="7" xfId="7" applyFont="1" applyBorder="1" applyAlignment="1">
      <alignment horizontal="left" vertical="center" wrapText="1"/>
    </xf>
    <xf numFmtId="49" fontId="8" fillId="4" borderId="9" xfId="7" applyFont="1" applyBorder="1" applyAlignment="1">
      <alignment horizontal="left" vertical="center" wrapText="1"/>
    </xf>
    <xf numFmtId="166" fontId="10" fillId="8" borderId="37" xfId="6" applyNumberFormat="1" applyFont="1" applyFill="1" applyBorder="1" applyAlignment="1">
      <alignment horizontal="center" vertical="center" wrapText="1"/>
    </xf>
    <xf numFmtId="166" fontId="9" fillId="9" borderId="13" xfId="6" applyNumberFormat="1" applyFont="1" applyFill="1" applyBorder="1" applyAlignment="1">
      <alignment horizontal="center" vertical="center" wrapText="1"/>
    </xf>
    <xf numFmtId="166" fontId="9" fillId="7" borderId="13" xfId="6" applyNumberFormat="1" applyFont="1" applyFill="1" applyBorder="1" applyAlignment="1">
      <alignment horizontal="center" vertical="center" wrapText="1"/>
    </xf>
    <xf numFmtId="166" fontId="9" fillId="5" borderId="20" xfId="6" applyNumberFormat="1" applyFont="1" applyFill="1" applyBorder="1" applyAlignment="1">
      <alignment horizontal="center" vertical="center" wrapText="1"/>
    </xf>
    <xf numFmtId="166" fontId="9" fillId="5" borderId="16" xfId="6" applyNumberFormat="1" applyFont="1" applyFill="1" applyBorder="1" applyAlignment="1">
      <alignment horizontal="center" vertical="center" wrapText="1"/>
    </xf>
    <xf numFmtId="166" fontId="9" fillId="5" borderId="19" xfId="6" applyNumberFormat="1" applyFont="1" applyFill="1" applyBorder="1" applyAlignment="1">
      <alignment horizontal="center" vertical="center" wrapText="1"/>
    </xf>
    <xf numFmtId="49" fontId="8" fillId="4" borderId="28" xfId="7" applyFont="1" applyBorder="1" applyAlignment="1">
      <alignment horizontal="left" vertical="center" wrapText="1"/>
    </xf>
    <xf numFmtId="166" fontId="9" fillId="5" borderId="22" xfId="6" applyNumberFormat="1" applyFont="1" applyFill="1" applyBorder="1" applyAlignment="1">
      <alignment horizontal="center" vertical="center" wrapText="1"/>
    </xf>
    <xf numFmtId="166" fontId="9" fillId="5" borderId="24" xfId="6" applyNumberFormat="1" applyFont="1" applyFill="1" applyBorder="1" applyAlignment="1">
      <alignment horizontal="center" vertical="center" wrapText="1"/>
    </xf>
    <xf numFmtId="49" fontId="8" fillId="4" borderId="33" xfId="7" applyFont="1" applyBorder="1" applyAlignment="1">
      <alignment horizontal="left" vertical="center" wrapText="1"/>
    </xf>
    <xf numFmtId="43" fontId="1" fillId="0" borderId="0" xfId="1" applyFont="1" applyBorder="1"/>
    <xf numFmtId="167" fontId="1" fillId="0" borderId="0" xfId="2" applyNumberFormat="1"/>
    <xf numFmtId="2" fontId="1" fillId="0" borderId="0" xfId="2" applyNumberFormat="1"/>
    <xf numFmtId="166" fontId="9" fillId="6" borderId="14" xfId="3" applyNumberFormat="1" applyFont="1" applyFill="1" applyBorder="1" applyAlignment="1">
      <alignment horizontal="center" vertical="center" wrapText="1"/>
    </xf>
    <xf numFmtId="49" fontId="8" fillId="0" borderId="0" xfId="4" applyFont="1" applyFill="1" applyBorder="1" applyAlignment="1">
      <alignment horizontal="left" vertical="center" wrapText="1"/>
    </xf>
    <xf numFmtId="166" fontId="9" fillId="9" borderId="19" xfId="3" applyNumberFormat="1" applyFont="1" applyFill="1" applyBorder="1" applyAlignment="1">
      <alignment horizontal="center" vertical="center" wrapText="1"/>
    </xf>
    <xf numFmtId="166" fontId="9" fillId="9" borderId="24" xfId="3" applyNumberFormat="1" applyFont="1" applyFill="1" applyBorder="1" applyAlignment="1">
      <alignment horizontal="center" vertical="center" wrapText="1"/>
    </xf>
    <xf numFmtId="0" fontId="1" fillId="11" borderId="0" xfId="2" applyFill="1"/>
    <xf numFmtId="168" fontId="1" fillId="0" borderId="0" xfId="1" applyNumberFormat="1" applyFont="1"/>
    <xf numFmtId="168" fontId="1" fillId="0" borderId="30" xfId="1" applyNumberFormat="1" applyFont="1" applyBorder="1"/>
    <xf numFmtId="168" fontId="17" fillId="0" borderId="0" xfId="1" applyNumberFormat="1" applyFont="1"/>
    <xf numFmtId="0" fontId="1" fillId="0" borderId="44" xfId="2" applyBorder="1"/>
    <xf numFmtId="168" fontId="1" fillId="0" borderId="0" xfId="1" applyNumberFormat="1" applyBorder="1"/>
    <xf numFmtId="0" fontId="1" fillId="0" borderId="0" xfId="2" applyAlignment="1">
      <alignment horizontal="center"/>
    </xf>
    <xf numFmtId="0" fontId="1" fillId="0" borderId="40" xfId="2" applyBorder="1"/>
    <xf numFmtId="0" fontId="1" fillId="0" borderId="41" xfId="2" applyBorder="1"/>
    <xf numFmtId="0" fontId="1" fillId="0" borderId="43" xfId="2" applyBorder="1"/>
    <xf numFmtId="0" fontId="1" fillId="0" borderId="46" xfId="2" applyBorder="1"/>
    <xf numFmtId="0" fontId="0" fillId="0" borderId="45" xfId="0" applyBorder="1"/>
    <xf numFmtId="0" fontId="17" fillId="0" borderId="0" xfId="0" applyFont="1"/>
    <xf numFmtId="168" fontId="17" fillId="0" borderId="0" xfId="1" applyNumberFormat="1" applyFont="1" applyFill="1"/>
    <xf numFmtId="168" fontId="1" fillId="11" borderId="0" xfId="1" applyNumberFormat="1" applyFont="1" applyFill="1"/>
    <xf numFmtId="168" fontId="17" fillId="10" borderId="0" xfId="0" applyNumberFormat="1" applyFont="1" applyFill="1"/>
    <xf numFmtId="168" fontId="1" fillId="0" borderId="0" xfId="2" applyNumberFormat="1"/>
    <xf numFmtId="0" fontId="1" fillId="10" borderId="0" xfId="2" applyFill="1"/>
    <xf numFmtId="168" fontId="1" fillId="10" borderId="0" xfId="2" applyNumberFormat="1" applyFill="1"/>
    <xf numFmtId="0" fontId="0" fillId="10" borderId="0" xfId="0" applyFill="1"/>
    <xf numFmtId="0" fontId="1" fillId="0" borderId="42" xfId="2" applyBorder="1" applyAlignment="1">
      <alignment horizontal="center"/>
    </xf>
    <xf numFmtId="164" fontId="3" fillId="2" borderId="2" xfId="3" quotePrefix="1" applyNumberFormat="1" applyFont="1" applyFill="1" applyBorder="1" applyAlignment="1">
      <alignment horizontal="center" vertical="center" shrinkToFit="1"/>
    </xf>
    <xf numFmtId="0" fontId="4" fillId="2" borderId="2" xfId="3" applyFont="1" applyFill="1" applyBorder="1" applyAlignment="1">
      <alignment horizontal="center" vertical="center" shrinkToFit="1"/>
    </xf>
    <xf numFmtId="164" fontId="3" fillId="2" borderId="2" xfId="6" quotePrefix="1" applyNumberFormat="1" applyFont="1" applyFill="1" applyBorder="1" applyAlignment="1">
      <alignment horizontal="center" vertical="center" shrinkToFit="1"/>
    </xf>
    <xf numFmtId="0" fontId="4" fillId="2" borderId="2" xfId="6" applyFont="1" applyFill="1" applyBorder="1" applyAlignment="1">
      <alignment horizontal="center" vertical="center" shrinkToFit="1"/>
    </xf>
    <xf numFmtId="2" fontId="1" fillId="0" borderId="0" xfId="2" applyNumberFormat="1" applyAlignment="1">
      <alignment horizontal="center" wrapText="1"/>
    </xf>
    <xf numFmtId="0" fontId="1" fillId="0" borderId="39" xfId="2" applyBorder="1" applyAlignment="1">
      <alignment horizontal="center"/>
    </xf>
    <xf numFmtId="0" fontId="1" fillId="0" borderId="40" xfId="2" applyBorder="1" applyAlignment="1">
      <alignment horizontal="center"/>
    </xf>
    <xf numFmtId="0" fontId="17" fillId="10" borderId="0" xfId="2" applyFont="1" applyFill="1"/>
  </cellXfs>
  <cellStyles count="8">
    <cellStyle name="Comma" xfId="1" builtinId="3"/>
    <cellStyle name="Hyperlink" xfId="5" builtinId="8"/>
    <cellStyle name="Normal" xfId="0" builtinId="0"/>
    <cellStyle name="Normal 13" xfId="2" xr:uid="{080BCFC9-F73B-4386-954B-0C2DEB6358A9}"/>
    <cellStyle name="Normal 2 3" xfId="6" xr:uid="{145581BE-9728-41C3-BAD4-605005BD9B4F}"/>
    <cellStyle name="Normal 3 2" xfId="3" xr:uid="{1E277A49-5276-4D22-8677-FAE7B3FBCDA4}"/>
    <cellStyle name="WinCalendar_BlankCells_50" xfId="7" xr:uid="{D20B0D06-2A4D-43A0-BA78-54BA3A918521}"/>
    <cellStyle name="WinCalendar_BlankCells_62" xfId="4" xr:uid="{70D56F05-9BB0-4F79-88E3-CF16F2B1B466}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C5F37-A475-4497-B239-2AAC51A29149}">
  <dimension ref="A1:Z86"/>
  <sheetViews>
    <sheetView tabSelected="1" topLeftCell="A57" workbookViewId="0">
      <selection activeCell="B86" sqref="B86"/>
    </sheetView>
  </sheetViews>
  <sheetFormatPr defaultRowHeight="15" x14ac:dyDescent="0.25"/>
  <cols>
    <col min="4" max="4" width="18" customWidth="1"/>
    <col min="5" max="5" width="11.5703125" bestFit="1" customWidth="1"/>
    <col min="10" max="10" width="12.1406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25">
      <c r="A2" s="1"/>
      <c r="B2" s="2"/>
      <c r="C2" s="3"/>
      <c r="D2" s="116" t="s">
        <v>0</v>
      </c>
      <c r="E2" s="117"/>
      <c r="F2" s="117"/>
      <c r="G2" s="3"/>
      <c r="H2" s="4"/>
      <c r="I2" s="1"/>
      <c r="J2" s="2"/>
      <c r="K2" s="3"/>
      <c r="L2" s="116" t="s">
        <v>1</v>
      </c>
      <c r="M2" s="117"/>
      <c r="N2" s="117"/>
      <c r="O2" s="3"/>
      <c r="P2" s="4"/>
      <c r="Q2" s="1"/>
      <c r="R2" s="2"/>
      <c r="S2" s="3"/>
      <c r="T2" s="116" t="s">
        <v>2</v>
      </c>
      <c r="U2" s="117"/>
      <c r="V2" s="117"/>
      <c r="W2" s="3"/>
      <c r="X2" s="4"/>
      <c r="Y2" s="1"/>
      <c r="Z2" s="1"/>
    </row>
    <row r="3" spans="1:26" x14ac:dyDescent="0.25">
      <c r="A3" s="1"/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1"/>
      <c r="J3" s="5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8</v>
      </c>
      <c r="P3" s="8" t="s">
        <v>9</v>
      </c>
      <c r="Q3" s="1"/>
      <c r="R3" s="5" t="s">
        <v>3</v>
      </c>
      <c r="S3" s="6" t="s">
        <v>4</v>
      </c>
      <c r="T3" s="6" t="s">
        <v>5</v>
      </c>
      <c r="U3" s="6" t="s">
        <v>6</v>
      </c>
      <c r="V3" s="6" t="s">
        <v>7</v>
      </c>
      <c r="W3" s="7" t="s">
        <v>8</v>
      </c>
      <c r="X3" s="8" t="s">
        <v>9</v>
      </c>
      <c r="Y3" s="1"/>
      <c r="Z3" s="1"/>
    </row>
    <row r="4" spans="1:26" x14ac:dyDescent="0.25">
      <c r="A4" s="1"/>
      <c r="B4" s="9"/>
      <c r="C4" s="10"/>
      <c r="D4" s="10"/>
      <c r="E4" s="11"/>
      <c r="F4" s="11"/>
      <c r="G4" s="13">
        <v>44652</v>
      </c>
      <c r="H4" s="14">
        <f>Date_2022_04_02_WinCalendar+1</f>
        <v>44653</v>
      </c>
      <c r="I4" s="1"/>
      <c r="J4" s="18">
        <v>44682</v>
      </c>
      <c r="K4" s="19">
        <f>J4+1</f>
        <v>44683</v>
      </c>
      <c r="L4" s="19">
        <f t="shared" ref="L4:P7" si="0">K4+1</f>
        <v>44684</v>
      </c>
      <c r="M4" s="19">
        <f t="shared" si="0"/>
        <v>44685</v>
      </c>
      <c r="N4" s="19">
        <f t="shared" si="0"/>
        <v>44686</v>
      </c>
      <c r="O4" s="21">
        <f t="shared" si="0"/>
        <v>44687</v>
      </c>
      <c r="P4" s="22">
        <f t="shared" si="0"/>
        <v>44688</v>
      </c>
      <c r="Q4" s="1"/>
      <c r="R4" s="9"/>
      <c r="S4" s="11"/>
      <c r="T4" s="11"/>
      <c r="U4" s="12">
        <v>44713</v>
      </c>
      <c r="V4" s="15">
        <f>Date_2022_06_02_WinCalendar+1</f>
        <v>44714</v>
      </c>
      <c r="W4" s="16">
        <f>V4+1</f>
        <v>44715</v>
      </c>
      <c r="X4" s="17">
        <f>W4+1</f>
        <v>44716</v>
      </c>
      <c r="Y4" s="1"/>
      <c r="Z4" s="1"/>
    </row>
    <row r="5" spans="1:26" x14ac:dyDescent="0.25">
      <c r="A5" s="1"/>
      <c r="B5" s="18">
        <f>Date_2022_04_03_WinCalendar+1</f>
        <v>44654</v>
      </c>
      <c r="C5" s="19">
        <f>Date_2022_04_04_WinCalendar+1</f>
        <v>44655</v>
      </c>
      <c r="D5" s="19">
        <f>Date_2022_04_05_WinCalendar+1</f>
        <v>44656</v>
      </c>
      <c r="E5" s="19">
        <f>D5+1</f>
        <v>44657</v>
      </c>
      <c r="F5" s="20">
        <f>Date_2022_04_07_WinCalendar+1</f>
        <v>44658</v>
      </c>
      <c r="G5" s="91">
        <f>Date_2022_04_08_WinCalendar+1</f>
        <v>44659</v>
      </c>
      <c r="H5" s="17">
        <f>G5+1</f>
        <v>44660</v>
      </c>
      <c r="I5" s="1"/>
      <c r="J5" s="27">
        <f>Date_2022_05_08_WinCalendar+1</f>
        <v>44689</v>
      </c>
      <c r="K5" s="25">
        <f>J5+1</f>
        <v>44690</v>
      </c>
      <c r="L5" s="25">
        <f t="shared" si="0"/>
        <v>44691</v>
      </c>
      <c r="M5" s="25">
        <f t="shared" si="0"/>
        <v>44692</v>
      </c>
      <c r="N5" s="25">
        <f t="shared" si="0"/>
        <v>44693</v>
      </c>
      <c r="O5" s="21">
        <f t="shared" si="0"/>
        <v>44694</v>
      </c>
      <c r="P5" s="22">
        <f t="shared" si="0"/>
        <v>44695</v>
      </c>
      <c r="Q5" s="1"/>
      <c r="R5" s="23">
        <f>X4+1</f>
        <v>44717</v>
      </c>
      <c r="S5" s="19">
        <f>R5+1</f>
        <v>44718</v>
      </c>
      <c r="T5" s="19">
        <f t="shared" ref="T5:X8" si="1">S5+1</f>
        <v>44719</v>
      </c>
      <c r="U5" s="19">
        <f t="shared" si="1"/>
        <v>44720</v>
      </c>
      <c r="V5" s="19">
        <f t="shared" si="1"/>
        <v>44721</v>
      </c>
      <c r="W5" s="21">
        <f t="shared" si="1"/>
        <v>44722</v>
      </c>
      <c r="X5" s="22">
        <f t="shared" si="1"/>
        <v>44723</v>
      </c>
      <c r="Y5" s="1"/>
      <c r="Z5" s="1"/>
    </row>
    <row r="6" spans="1:26" x14ac:dyDescent="0.25">
      <c r="A6" s="1"/>
      <c r="B6" s="24">
        <f>Date_2022_04_10_WinCalendar+1</f>
        <v>44661</v>
      </c>
      <c r="C6" s="25">
        <f>B6+1</f>
        <v>44662</v>
      </c>
      <c r="D6" s="25">
        <f t="shared" ref="D6:F8" si="2">C6+1</f>
        <v>44663</v>
      </c>
      <c r="E6" s="25">
        <f t="shared" si="2"/>
        <v>44664</v>
      </c>
      <c r="F6" s="25">
        <f t="shared" si="2"/>
        <v>44665</v>
      </c>
      <c r="G6" s="26">
        <f>Date_2022_04_15_WinCalendar+1</f>
        <v>44666</v>
      </c>
      <c r="H6" s="17">
        <f>Date_2022_04_16_WinCalendar+1</f>
        <v>44667</v>
      </c>
      <c r="I6" s="1"/>
      <c r="J6" s="27">
        <f>Date_2022_05_15_WinCalendar+1</f>
        <v>44696</v>
      </c>
      <c r="K6" s="25">
        <f>J6+1</f>
        <v>44697</v>
      </c>
      <c r="L6" s="25">
        <f t="shared" si="0"/>
        <v>44698</v>
      </c>
      <c r="M6" s="25">
        <f t="shared" si="0"/>
        <v>44699</v>
      </c>
      <c r="N6" s="25">
        <f t="shared" si="0"/>
        <v>44700</v>
      </c>
      <c r="O6" s="26">
        <f t="shared" si="0"/>
        <v>44701</v>
      </c>
      <c r="P6" s="29">
        <f t="shared" si="0"/>
        <v>44702</v>
      </c>
      <c r="Q6" s="1"/>
      <c r="R6" s="27">
        <f>X5+1</f>
        <v>44724</v>
      </c>
      <c r="S6" s="25">
        <f>R6+1</f>
        <v>44725</v>
      </c>
      <c r="T6" s="25">
        <f t="shared" si="1"/>
        <v>44726</v>
      </c>
      <c r="U6" s="25">
        <f t="shared" si="1"/>
        <v>44727</v>
      </c>
      <c r="V6" s="25">
        <f t="shared" si="1"/>
        <v>44728</v>
      </c>
      <c r="W6" s="21">
        <f t="shared" si="1"/>
        <v>44729</v>
      </c>
      <c r="X6" s="22">
        <f t="shared" si="1"/>
        <v>44730</v>
      </c>
      <c r="Y6" s="1"/>
      <c r="Z6" s="1"/>
    </row>
    <row r="7" spans="1:26" x14ac:dyDescent="0.25">
      <c r="A7" s="1"/>
      <c r="B7" s="28">
        <f>Date_2022_04_17_WinCalendar+1</f>
        <v>44668</v>
      </c>
      <c r="C7" s="28">
        <f>B7+1</f>
        <v>44669</v>
      </c>
      <c r="D7" s="28">
        <f t="shared" si="2"/>
        <v>44670</v>
      </c>
      <c r="E7" s="28">
        <f t="shared" si="2"/>
        <v>44671</v>
      </c>
      <c r="F7" s="28">
        <f t="shared" si="2"/>
        <v>44672</v>
      </c>
      <c r="G7" s="26">
        <f>Date_2022_04_22_WinCalendar+1</f>
        <v>44673</v>
      </c>
      <c r="H7" s="17">
        <f>Date_2022_04_23_WinCalendar+1</f>
        <v>44674</v>
      </c>
      <c r="I7" s="1"/>
      <c r="J7" s="30">
        <f>Date_2022_05_22_WinCalendar+1</f>
        <v>44703</v>
      </c>
      <c r="K7" s="28">
        <f>J7+1</f>
        <v>44704</v>
      </c>
      <c r="L7" s="28">
        <f t="shared" si="0"/>
        <v>44705</v>
      </c>
      <c r="M7" s="28">
        <f t="shared" si="0"/>
        <v>44706</v>
      </c>
      <c r="N7" s="28">
        <f t="shared" si="0"/>
        <v>44707</v>
      </c>
      <c r="O7" s="26">
        <f t="shared" si="0"/>
        <v>44708</v>
      </c>
      <c r="P7" s="29">
        <f t="shared" si="0"/>
        <v>44709</v>
      </c>
      <c r="Q7" s="1"/>
      <c r="R7" s="30">
        <f>X6+1</f>
        <v>44731</v>
      </c>
      <c r="S7" s="28">
        <f>R7+1</f>
        <v>44732</v>
      </c>
      <c r="T7" s="28">
        <f t="shared" si="1"/>
        <v>44733</v>
      </c>
      <c r="U7" s="28">
        <f t="shared" si="1"/>
        <v>44734</v>
      </c>
      <c r="V7" s="28">
        <f t="shared" si="1"/>
        <v>44735</v>
      </c>
      <c r="W7" s="21">
        <f t="shared" si="1"/>
        <v>44736</v>
      </c>
      <c r="X7" s="22">
        <f t="shared" si="1"/>
        <v>44737</v>
      </c>
      <c r="Y7" s="1"/>
      <c r="Z7" s="1"/>
    </row>
    <row r="8" spans="1:26" x14ac:dyDescent="0.25">
      <c r="A8" s="1"/>
      <c r="B8" s="28">
        <f>Date_2022_04_24_WinCalendar+1</f>
        <v>44675</v>
      </c>
      <c r="C8" s="31">
        <v>44676</v>
      </c>
      <c r="D8" s="32">
        <f>C8+1</f>
        <v>44677</v>
      </c>
      <c r="E8" s="32">
        <f t="shared" si="2"/>
        <v>44678</v>
      </c>
      <c r="F8" s="32">
        <f t="shared" si="2"/>
        <v>44679</v>
      </c>
      <c r="G8" s="33">
        <f>F8+1</f>
        <v>44680</v>
      </c>
      <c r="H8" s="17">
        <f>G8+1</f>
        <v>44681</v>
      </c>
      <c r="I8" s="1"/>
      <c r="J8" s="40">
        <f>Date_2022_05_29_WinCalendar+1</f>
        <v>44710</v>
      </c>
      <c r="K8" s="41">
        <f>Date_2022_05_30_WinCalendar+1</f>
        <v>44711</v>
      </c>
      <c r="L8" s="41">
        <f>Date_2022_05_31_WinCalendar+1</f>
        <v>44712</v>
      </c>
      <c r="M8" s="37"/>
      <c r="N8" s="37"/>
      <c r="O8" s="37"/>
      <c r="P8" s="38"/>
      <c r="Q8" s="1"/>
      <c r="R8" s="34">
        <f>X7+1</f>
        <v>44738</v>
      </c>
      <c r="S8" s="35">
        <f>R8+1</f>
        <v>44739</v>
      </c>
      <c r="T8" s="35">
        <f t="shared" si="1"/>
        <v>44740</v>
      </c>
      <c r="U8" s="35">
        <f t="shared" si="1"/>
        <v>44741</v>
      </c>
      <c r="V8" s="36">
        <f t="shared" si="1"/>
        <v>44742</v>
      </c>
      <c r="W8" s="37"/>
      <c r="X8" s="38"/>
      <c r="Y8" s="1"/>
      <c r="Z8" s="1"/>
    </row>
    <row r="9" spans="1:26" x14ac:dyDescent="0.25">
      <c r="A9" s="1"/>
      <c r="B9" s="39"/>
      <c r="C9" s="39"/>
      <c r="D9" s="39"/>
      <c r="E9" s="39"/>
      <c r="F9" s="39"/>
      <c r="G9" s="39"/>
      <c r="H9" s="39"/>
      <c r="I9" s="1"/>
      <c r="Q9" s="1"/>
      <c r="R9" s="39"/>
      <c r="S9" s="39"/>
      <c r="T9" s="39"/>
      <c r="U9" s="39"/>
      <c r="V9" s="39"/>
      <c r="W9" s="39"/>
      <c r="X9" s="39"/>
      <c r="Y9" s="1"/>
      <c r="Z9" s="1"/>
    </row>
    <row r="10" spans="1:26" x14ac:dyDescent="0.25">
      <c r="A10" s="1"/>
      <c r="B10" s="42" t="s">
        <v>10</v>
      </c>
      <c r="C10" s="42"/>
      <c r="D10" s="1"/>
      <c r="E10" s="96">
        <v>17</v>
      </c>
      <c r="F10" s="1"/>
      <c r="G10" s="1"/>
      <c r="H10" s="1"/>
      <c r="I10" s="1"/>
      <c r="J10" s="42" t="s">
        <v>10</v>
      </c>
      <c r="K10" s="42"/>
      <c r="L10" s="1"/>
      <c r="M10" s="96">
        <f>COUNT(J4:N7,J8:L8)</f>
        <v>23</v>
      </c>
      <c r="N10" s="39"/>
      <c r="O10" s="39"/>
      <c r="P10" s="39"/>
      <c r="Q10" s="1"/>
      <c r="R10" s="42" t="s">
        <v>10</v>
      </c>
      <c r="S10" s="42"/>
      <c r="T10" s="1"/>
      <c r="U10" s="96">
        <f>COUNT(U4:V4,S5:V5,R6:V6,R7:V8)</f>
        <v>21</v>
      </c>
      <c r="V10" s="1"/>
      <c r="W10" s="1"/>
      <c r="X10" s="1"/>
      <c r="Y10" s="1"/>
      <c r="Z10" s="1"/>
    </row>
    <row r="11" spans="1:26" x14ac:dyDescent="0.25">
      <c r="A11" s="1"/>
      <c r="B11" s="44" t="s">
        <v>11</v>
      </c>
      <c r="C11" s="44"/>
      <c r="D11" s="1"/>
      <c r="E11" s="97">
        <v>5</v>
      </c>
      <c r="F11" s="1"/>
      <c r="G11" s="1"/>
      <c r="H11" s="1"/>
      <c r="I11" s="1"/>
      <c r="J11" s="44" t="s">
        <v>11</v>
      </c>
      <c r="K11" s="44"/>
      <c r="L11" s="1"/>
      <c r="M11" s="97">
        <v>4</v>
      </c>
      <c r="N11" s="39"/>
      <c r="O11" s="39"/>
      <c r="P11" s="39"/>
      <c r="Q11" s="1"/>
      <c r="R11" s="44" t="s">
        <v>11</v>
      </c>
      <c r="S11" s="44"/>
      <c r="T11" s="1"/>
      <c r="U11" s="97">
        <v>4</v>
      </c>
      <c r="V11" s="1"/>
      <c r="W11" s="1"/>
      <c r="X11" s="1"/>
      <c r="Y11" s="1"/>
      <c r="Z11" s="1"/>
    </row>
    <row r="12" spans="1:26" x14ac:dyDescent="0.25">
      <c r="A12" s="1"/>
      <c r="B12" s="1" t="s">
        <v>28</v>
      </c>
      <c r="C12" s="1"/>
      <c r="D12" s="1"/>
      <c r="E12" s="98">
        <f>E10+E11</f>
        <v>22</v>
      </c>
      <c r="F12" s="1"/>
      <c r="G12" s="1"/>
      <c r="H12" s="1"/>
      <c r="I12" s="1"/>
      <c r="J12" s="1" t="s">
        <v>28</v>
      </c>
      <c r="K12" s="1"/>
      <c r="L12" s="1"/>
      <c r="M12" s="98">
        <f>M10+M11</f>
        <v>27</v>
      </c>
      <c r="N12" s="39"/>
      <c r="O12" s="39"/>
      <c r="P12" s="39"/>
      <c r="Q12" s="1"/>
      <c r="R12" s="1" t="s">
        <v>28</v>
      </c>
      <c r="S12" s="1"/>
      <c r="T12" s="1"/>
      <c r="U12" s="98">
        <f>U10+U11</f>
        <v>25</v>
      </c>
      <c r="V12" s="1"/>
      <c r="W12" s="1"/>
      <c r="X12" s="1"/>
      <c r="Y12" s="1"/>
      <c r="Z12" s="1"/>
    </row>
    <row r="13" spans="1:26" x14ac:dyDescent="0.25">
      <c r="A13" s="1"/>
      <c r="B13" s="45" t="s">
        <v>12</v>
      </c>
      <c r="C13" s="46"/>
      <c r="D13" s="1"/>
      <c r="E13" s="96">
        <f>COUNT(F5,B6,C8)</f>
        <v>3</v>
      </c>
      <c r="F13" s="1"/>
      <c r="G13" s="1"/>
      <c r="H13" s="1"/>
      <c r="I13" s="1"/>
      <c r="J13" s="45" t="s">
        <v>12</v>
      </c>
      <c r="K13" s="46"/>
      <c r="L13" s="1"/>
      <c r="M13" s="43"/>
      <c r="N13" s="39"/>
      <c r="O13" s="39"/>
      <c r="P13" s="39"/>
      <c r="Q13" s="1"/>
      <c r="R13" s="45" t="s">
        <v>12</v>
      </c>
      <c r="S13" s="46"/>
      <c r="T13" s="1"/>
      <c r="U13" s="96">
        <f>COUNT(R5)</f>
        <v>1</v>
      </c>
      <c r="V13" s="1"/>
      <c r="W13" s="1"/>
      <c r="X13" s="1"/>
      <c r="Y13" s="1"/>
      <c r="Z13" s="1"/>
    </row>
    <row r="14" spans="1:26" x14ac:dyDescent="0.25">
      <c r="A14" s="1"/>
      <c r="B14" s="47" t="s">
        <v>13</v>
      </c>
      <c r="C14" s="48"/>
      <c r="D14" s="1"/>
      <c r="E14" s="43"/>
      <c r="F14" s="1"/>
      <c r="G14" s="1"/>
      <c r="H14" s="1"/>
      <c r="I14" s="1"/>
      <c r="J14" s="47" t="s">
        <v>13</v>
      </c>
      <c r="K14" s="48"/>
      <c r="L14" s="1"/>
      <c r="M14" s="43"/>
      <c r="N14" s="39"/>
      <c r="O14" s="39"/>
      <c r="P14" s="39"/>
      <c r="Q14" s="1"/>
      <c r="R14" s="47" t="s">
        <v>13</v>
      </c>
      <c r="S14" s="48"/>
      <c r="T14" s="1"/>
      <c r="U14" s="43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x14ac:dyDescent="0.25">
      <c r="A16" s="1"/>
      <c r="B16" s="2"/>
      <c r="C16" s="3"/>
      <c r="D16" s="116" t="s">
        <v>14</v>
      </c>
      <c r="E16" s="117"/>
      <c r="F16" s="117"/>
      <c r="G16" s="3"/>
      <c r="H16" s="4"/>
      <c r="I16" s="1"/>
      <c r="J16" s="2"/>
      <c r="K16" s="3"/>
      <c r="L16" s="116" t="s">
        <v>15</v>
      </c>
      <c r="M16" s="117"/>
      <c r="N16" s="117"/>
      <c r="O16" s="3"/>
      <c r="P16" s="4"/>
      <c r="Q16" s="1"/>
      <c r="R16" s="2"/>
      <c r="S16" s="3"/>
      <c r="T16" s="116" t="s">
        <v>16</v>
      </c>
      <c r="U16" s="117"/>
      <c r="V16" s="117"/>
      <c r="W16" s="3"/>
      <c r="X16" s="4"/>
      <c r="Y16" s="1"/>
      <c r="Z16" s="1"/>
    </row>
    <row r="17" spans="1:26" x14ac:dyDescent="0.25">
      <c r="A17" s="1"/>
      <c r="B17" s="5" t="s">
        <v>3</v>
      </c>
      <c r="C17" s="6" t="s">
        <v>4</v>
      </c>
      <c r="D17" s="6" t="s">
        <v>5</v>
      </c>
      <c r="E17" s="6" t="s">
        <v>6</v>
      </c>
      <c r="F17" s="6" t="s">
        <v>7</v>
      </c>
      <c r="G17" s="7" t="s">
        <v>8</v>
      </c>
      <c r="H17" s="8" t="s">
        <v>9</v>
      </c>
      <c r="I17" s="1"/>
      <c r="J17" s="5" t="s">
        <v>3</v>
      </c>
      <c r="K17" s="6" t="s">
        <v>4</v>
      </c>
      <c r="L17" s="6" t="s">
        <v>5</v>
      </c>
      <c r="M17" s="6" t="s">
        <v>6</v>
      </c>
      <c r="N17" s="6" t="s">
        <v>7</v>
      </c>
      <c r="O17" s="7" t="s">
        <v>8</v>
      </c>
      <c r="P17" s="8" t="s">
        <v>9</v>
      </c>
      <c r="Q17" s="1"/>
      <c r="R17" s="5" t="s">
        <v>3</v>
      </c>
      <c r="S17" s="6" t="s">
        <v>4</v>
      </c>
      <c r="T17" s="6" t="s">
        <v>5</v>
      </c>
      <c r="U17" s="6" t="s">
        <v>6</v>
      </c>
      <c r="V17" s="6" t="s">
        <v>7</v>
      </c>
      <c r="W17" s="7" t="s">
        <v>8</v>
      </c>
      <c r="X17" s="8" t="s">
        <v>9</v>
      </c>
      <c r="Y17" s="1"/>
      <c r="Z17" s="1"/>
    </row>
    <row r="18" spans="1:26" x14ac:dyDescent="0.25">
      <c r="A18" s="1"/>
      <c r="B18" s="9"/>
      <c r="C18" s="10"/>
      <c r="D18" s="10"/>
      <c r="E18" s="49"/>
      <c r="F18" s="50"/>
      <c r="G18" s="51">
        <v>44743</v>
      </c>
      <c r="H18" s="52">
        <f>G18+1</f>
        <v>44744</v>
      </c>
      <c r="I18" s="1"/>
      <c r="J18" s="53"/>
      <c r="K18" s="54">
        <v>44774</v>
      </c>
      <c r="L18" s="15">
        <v>44775</v>
      </c>
      <c r="M18" s="54">
        <v>44776</v>
      </c>
      <c r="N18" s="15">
        <v>44777</v>
      </c>
      <c r="O18" s="16">
        <v>44778</v>
      </c>
      <c r="P18" s="17">
        <v>44779</v>
      </c>
      <c r="Q18" s="1"/>
      <c r="R18" s="9"/>
      <c r="S18" s="10"/>
      <c r="T18" s="11"/>
      <c r="U18" s="11"/>
      <c r="V18" s="12">
        <v>44805</v>
      </c>
      <c r="W18" s="16">
        <v>44806</v>
      </c>
      <c r="X18" s="17">
        <v>44807</v>
      </c>
      <c r="Y18" s="1"/>
      <c r="Z18" s="1"/>
    </row>
    <row r="19" spans="1:26" x14ac:dyDescent="0.25">
      <c r="A19" s="1"/>
      <c r="B19" s="18">
        <f>H18+1</f>
        <v>44745</v>
      </c>
      <c r="C19" s="19">
        <f>B19+1</f>
        <v>44746</v>
      </c>
      <c r="D19" s="19">
        <f t="shared" ref="D19:H19" si="3">C19+1</f>
        <v>44747</v>
      </c>
      <c r="E19" s="55">
        <f t="shared" si="3"/>
        <v>44748</v>
      </c>
      <c r="F19" s="56">
        <f t="shared" si="3"/>
        <v>44749</v>
      </c>
      <c r="G19" s="51">
        <f t="shared" si="3"/>
        <v>44750</v>
      </c>
      <c r="H19" s="52">
        <f t="shared" si="3"/>
        <v>44751</v>
      </c>
      <c r="I19" s="1"/>
      <c r="J19" s="18">
        <v>44780</v>
      </c>
      <c r="K19" s="19">
        <v>44781</v>
      </c>
      <c r="L19" s="18">
        <v>44782</v>
      </c>
      <c r="M19" s="19">
        <v>44783</v>
      </c>
      <c r="N19" s="18">
        <v>44784</v>
      </c>
      <c r="O19" s="26">
        <v>44785</v>
      </c>
      <c r="P19" s="29">
        <v>44786</v>
      </c>
      <c r="Q19" s="1"/>
      <c r="R19" s="18">
        <v>44808</v>
      </c>
      <c r="S19" s="18">
        <v>44809</v>
      </c>
      <c r="T19" s="19">
        <v>44810</v>
      </c>
      <c r="U19" s="19">
        <v>44811</v>
      </c>
      <c r="V19" s="19">
        <v>44812</v>
      </c>
      <c r="W19" s="16">
        <v>44813</v>
      </c>
      <c r="X19" s="17">
        <v>44814</v>
      </c>
      <c r="Y19" s="1"/>
      <c r="Z19" s="1"/>
    </row>
    <row r="20" spans="1:26" x14ac:dyDescent="0.25">
      <c r="A20" s="1"/>
      <c r="B20" s="18">
        <f t="shared" ref="B20:B23" si="4">H19+1</f>
        <v>44752</v>
      </c>
      <c r="C20" s="19">
        <f t="shared" ref="C20:H22" si="5">B20+1</f>
        <v>44753</v>
      </c>
      <c r="D20" s="19">
        <f t="shared" si="5"/>
        <v>44754</v>
      </c>
      <c r="E20" s="55">
        <f t="shared" si="5"/>
        <v>44755</v>
      </c>
      <c r="F20" s="57">
        <f t="shared" si="5"/>
        <v>44756</v>
      </c>
      <c r="G20" s="51">
        <f t="shared" si="5"/>
        <v>44757</v>
      </c>
      <c r="H20" s="52">
        <f t="shared" si="5"/>
        <v>44758</v>
      </c>
      <c r="I20" s="1"/>
      <c r="J20" s="27">
        <v>44787</v>
      </c>
      <c r="K20" s="25">
        <v>44788</v>
      </c>
      <c r="L20" s="27">
        <v>44789</v>
      </c>
      <c r="M20" s="25">
        <v>44790</v>
      </c>
      <c r="N20" s="27">
        <v>44791</v>
      </c>
      <c r="O20" s="26">
        <v>44792</v>
      </c>
      <c r="P20" s="29">
        <v>44793</v>
      </c>
      <c r="Q20" s="1"/>
      <c r="R20" s="27">
        <v>44815</v>
      </c>
      <c r="S20" s="27">
        <v>44816</v>
      </c>
      <c r="T20" s="25">
        <v>44817</v>
      </c>
      <c r="U20" s="25">
        <v>44818</v>
      </c>
      <c r="V20" s="25">
        <v>44819</v>
      </c>
      <c r="W20" s="16">
        <v>44820</v>
      </c>
      <c r="X20" s="17">
        <v>44821</v>
      </c>
      <c r="Y20" s="1"/>
      <c r="Z20" s="1"/>
    </row>
    <row r="21" spans="1:26" x14ac:dyDescent="0.25">
      <c r="A21" s="1"/>
      <c r="B21" s="18">
        <f t="shared" si="4"/>
        <v>44759</v>
      </c>
      <c r="C21" s="19">
        <f t="shared" si="5"/>
        <v>44760</v>
      </c>
      <c r="D21" s="19">
        <f t="shared" si="5"/>
        <v>44761</v>
      </c>
      <c r="E21" s="55">
        <f t="shared" si="5"/>
        <v>44762</v>
      </c>
      <c r="F21" s="56">
        <f t="shared" si="5"/>
        <v>44763</v>
      </c>
      <c r="G21" s="51">
        <f t="shared" si="5"/>
        <v>44764</v>
      </c>
      <c r="H21" s="52">
        <f t="shared" si="5"/>
        <v>44765</v>
      </c>
      <c r="I21" s="1"/>
      <c r="J21" s="30">
        <v>44794</v>
      </c>
      <c r="K21" s="28">
        <v>44795</v>
      </c>
      <c r="L21" s="30">
        <v>44796</v>
      </c>
      <c r="M21" s="28">
        <v>44797</v>
      </c>
      <c r="N21" s="30">
        <v>44798</v>
      </c>
      <c r="O21" s="26">
        <v>44799</v>
      </c>
      <c r="P21" s="29">
        <v>44800</v>
      </c>
      <c r="Q21" s="1"/>
      <c r="R21" s="30">
        <v>44822</v>
      </c>
      <c r="S21" s="30">
        <v>44823</v>
      </c>
      <c r="T21" s="28">
        <v>44824</v>
      </c>
      <c r="U21" s="28">
        <v>44825</v>
      </c>
      <c r="V21" s="28">
        <v>44826</v>
      </c>
      <c r="W21" s="16">
        <v>44827</v>
      </c>
      <c r="X21" s="17">
        <v>44828</v>
      </c>
      <c r="Y21" s="1"/>
      <c r="Z21" s="1"/>
    </row>
    <row r="22" spans="1:26" x14ac:dyDescent="0.25">
      <c r="A22" s="1"/>
      <c r="B22" s="18">
        <f t="shared" si="4"/>
        <v>44766</v>
      </c>
      <c r="C22" s="28">
        <f t="shared" si="5"/>
        <v>44767</v>
      </c>
      <c r="D22" s="28">
        <f t="shared" si="5"/>
        <v>44768</v>
      </c>
      <c r="E22" s="58">
        <f t="shared" si="5"/>
        <v>44769</v>
      </c>
      <c r="F22" s="56">
        <f t="shared" si="5"/>
        <v>44770</v>
      </c>
      <c r="G22" s="51">
        <f t="shared" si="5"/>
        <v>44771</v>
      </c>
      <c r="H22" s="52">
        <f t="shared" si="5"/>
        <v>44772</v>
      </c>
      <c r="I22" s="1"/>
      <c r="J22" s="40">
        <v>44801</v>
      </c>
      <c r="K22" s="32">
        <v>44802</v>
      </c>
      <c r="L22" s="41">
        <v>44803</v>
      </c>
      <c r="M22" s="41">
        <v>44804</v>
      </c>
      <c r="N22" s="37"/>
      <c r="O22" s="37"/>
      <c r="P22" s="38"/>
      <c r="Q22" s="1"/>
      <c r="R22" s="40">
        <v>44829</v>
      </c>
      <c r="S22" s="40">
        <v>44830</v>
      </c>
      <c r="T22" s="32">
        <v>44831</v>
      </c>
      <c r="U22" s="32">
        <v>44832</v>
      </c>
      <c r="V22" s="32">
        <v>44833</v>
      </c>
      <c r="W22" s="16">
        <v>44834</v>
      </c>
      <c r="X22" s="38"/>
      <c r="Y22" s="1"/>
      <c r="Z22" s="1"/>
    </row>
    <row r="23" spans="1:26" x14ac:dyDescent="0.25">
      <c r="A23" s="1"/>
      <c r="B23" s="59">
        <f t="shared" si="4"/>
        <v>44773</v>
      </c>
      <c r="C23" s="50"/>
      <c r="D23" s="50"/>
      <c r="E23" s="50"/>
      <c r="F23" s="50"/>
      <c r="G23" s="50"/>
      <c r="H23" s="50"/>
      <c r="I23" s="1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1"/>
      <c r="Z23" s="1"/>
    </row>
    <row r="24" spans="1:26" x14ac:dyDescent="0.25">
      <c r="A24" s="1"/>
      <c r="B24" s="39"/>
      <c r="C24" s="39"/>
      <c r="D24" s="39"/>
      <c r="E24" s="39"/>
      <c r="F24" s="39"/>
      <c r="G24" s="39"/>
      <c r="H24" s="39"/>
      <c r="I24" s="1"/>
      <c r="J24" s="39"/>
      <c r="K24" s="39"/>
      <c r="L24" s="39"/>
      <c r="M24" s="39"/>
      <c r="N24" s="39"/>
      <c r="O24" s="39"/>
      <c r="P24" s="39"/>
      <c r="Q24" s="1"/>
      <c r="R24" s="39"/>
      <c r="S24" s="39"/>
      <c r="T24" s="39"/>
      <c r="U24" s="39"/>
      <c r="V24" s="39"/>
      <c r="W24" s="39"/>
      <c r="X24" s="39"/>
      <c r="Y24" s="1"/>
      <c r="Z24" s="1"/>
    </row>
    <row r="25" spans="1:26" x14ac:dyDescent="0.25">
      <c r="A25" s="1"/>
      <c r="B25" s="42" t="s">
        <v>10</v>
      </c>
      <c r="C25" s="42"/>
      <c r="D25" s="1"/>
      <c r="E25" s="96">
        <f>COUNT(F19,F21:F22,B19:E22,B24)</f>
        <v>19</v>
      </c>
      <c r="F25" s="1"/>
      <c r="G25" s="1"/>
      <c r="H25" s="1"/>
      <c r="I25" s="1"/>
      <c r="J25" s="42" t="s">
        <v>10</v>
      </c>
      <c r="K25" s="42"/>
      <c r="L25" s="1"/>
      <c r="M25" s="96">
        <f>COUNT(J18:N21,J22:M22)</f>
        <v>23</v>
      </c>
      <c r="N25" s="39"/>
      <c r="O25" s="39"/>
      <c r="P25" s="39"/>
      <c r="Q25" s="1"/>
      <c r="R25" s="42" t="s">
        <v>10</v>
      </c>
      <c r="S25" s="42"/>
      <c r="T25" s="1"/>
      <c r="U25" s="96">
        <f>COUNT(V18,R19:V22)</f>
        <v>21</v>
      </c>
      <c r="V25" s="39"/>
      <c r="W25" s="39"/>
      <c r="X25" s="39"/>
      <c r="Y25" s="1"/>
      <c r="Z25" s="1"/>
    </row>
    <row r="26" spans="1:26" x14ac:dyDescent="0.25">
      <c r="A26" s="1"/>
      <c r="B26" s="44" t="s">
        <v>11</v>
      </c>
      <c r="C26" s="44"/>
      <c r="D26" s="1"/>
      <c r="E26" s="97">
        <v>5</v>
      </c>
      <c r="F26" s="1"/>
      <c r="G26" s="1"/>
      <c r="H26" s="1"/>
      <c r="I26" s="1"/>
      <c r="J26" s="44" t="s">
        <v>11</v>
      </c>
      <c r="K26" s="44"/>
      <c r="L26" s="1"/>
      <c r="M26" s="97">
        <v>4</v>
      </c>
      <c r="N26" s="39"/>
      <c r="O26" s="39"/>
      <c r="P26" s="39"/>
      <c r="Q26" s="1"/>
      <c r="R26" s="44" t="s">
        <v>11</v>
      </c>
      <c r="S26" s="44"/>
      <c r="T26" s="1"/>
      <c r="U26" s="97">
        <v>5</v>
      </c>
      <c r="V26" s="39"/>
      <c r="W26" s="39"/>
      <c r="X26" s="39"/>
      <c r="Y26" s="1"/>
      <c r="Z26" s="1"/>
    </row>
    <row r="27" spans="1:26" x14ac:dyDescent="0.25">
      <c r="A27" s="1"/>
      <c r="B27" s="1" t="s">
        <v>28</v>
      </c>
      <c r="C27" s="1"/>
      <c r="D27" s="1"/>
      <c r="E27" s="98">
        <f>E25+E26</f>
        <v>24</v>
      </c>
      <c r="F27" s="1"/>
      <c r="G27" s="1"/>
      <c r="H27" s="1"/>
      <c r="I27" s="1"/>
      <c r="J27" s="1" t="s">
        <v>28</v>
      </c>
      <c r="K27" s="1"/>
      <c r="L27" s="1"/>
      <c r="M27" s="98">
        <f>M25+M26</f>
        <v>27</v>
      </c>
      <c r="N27" s="39"/>
      <c r="O27" s="39"/>
      <c r="P27" s="39"/>
      <c r="Q27" s="1"/>
      <c r="R27" s="1" t="s">
        <v>28</v>
      </c>
      <c r="S27" s="1"/>
      <c r="T27" s="1"/>
      <c r="U27" s="98">
        <f>U25+U26</f>
        <v>26</v>
      </c>
      <c r="V27" s="39"/>
      <c r="W27" s="39"/>
      <c r="X27" s="39"/>
      <c r="Y27" s="1"/>
      <c r="Z27" s="1"/>
    </row>
    <row r="28" spans="1:26" x14ac:dyDescent="0.25">
      <c r="A28" s="1"/>
      <c r="B28" s="45" t="s">
        <v>12</v>
      </c>
      <c r="C28" s="46"/>
      <c r="D28" s="1"/>
      <c r="E28" s="96">
        <f>COUNT(F20)</f>
        <v>1</v>
      </c>
      <c r="F28" s="1"/>
      <c r="G28" s="1"/>
      <c r="H28" s="1"/>
      <c r="I28" s="1"/>
      <c r="J28" s="45" t="s">
        <v>12</v>
      </c>
      <c r="K28" s="46"/>
      <c r="L28" s="1"/>
      <c r="M28" s="43"/>
      <c r="N28" s="39"/>
      <c r="O28" s="39"/>
      <c r="P28" s="39"/>
      <c r="Q28" s="1"/>
      <c r="R28" s="45" t="s">
        <v>12</v>
      </c>
      <c r="S28" s="46"/>
      <c r="T28" s="1"/>
      <c r="U28" s="43"/>
      <c r="V28" s="39"/>
      <c r="W28" s="39"/>
      <c r="X28" s="39"/>
      <c r="Y28" s="1"/>
      <c r="Z28" s="1"/>
    </row>
    <row r="29" spans="1:26" x14ac:dyDescent="0.25">
      <c r="A29" s="1"/>
      <c r="B29" s="47" t="s">
        <v>13</v>
      </c>
      <c r="C29" s="48"/>
      <c r="D29" s="1"/>
      <c r="E29" s="43"/>
      <c r="F29" s="1"/>
      <c r="G29" s="1"/>
      <c r="H29" s="1"/>
      <c r="I29" s="1"/>
      <c r="J29" s="47" t="s">
        <v>13</v>
      </c>
      <c r="K29" s="48"/>
      <c r="L29" s="1"/>
      <c r="M29" s="43"/>
      <c r="N29" s="39"/>
      <c r="O29" s="39"/>
      <c r="P29" s="39"/>
      <c r="Q29" s="1"/>
      <c r="R29" s="47" t="s">
        <v>13</v>
      </c>
      <c r="S29" s="48"/>
      <c r="T29" s="1"/>
      <c r="U29" s="43"/>
      <c r="V29" s="39"/>
      <c r="W29" s="39"/>
      <c r="X29" s="39"/>
      <c r="Y29" s="1"/>
      <c r="Z29" s="1"/>
    </row>
    <row r="30" spans="1:26" x14ac:dyDescent="0.25">
      <c r="A30" s="1"/>
      <c r="B30" s="1"/>
      <c r="C30" s="1"/>
      <c r="D30" s="1"/>
      <c r="E30" s="60"/>
      <c r="F30" s="1"/>
      <c r="G30" s="1"/>
      <c r="H30" s="1"/>
      <c r="I30" s="1"/>
      <c r="J30" s="1"/>
      <c r="K30" s="1"/>
      <c r="L30" s="1"/>
      <c r="M30" s="60"/>
      <c r="N30" s="39"/>
      <c r="O30" s="39"/>
      <c r="P30" s="39"/>
      <c r="Q30" s="1"/>
      <c r="R30" s="1"/>
      <c r="S30" s="1"/>
      <c r="T30" s="1"/>
      <c r="U30" s="60"/>
      <c r="V30" s="1"/>
      <c r="W30" s="1"/>
      <c r="X30" s="1"/>
      <c r="Y30" s="1"/>
      <c r="Z30" s="1"/>
    </row>
    <row r="31" spans="1:26" ht="18" x14ac:dyDescent="0.25">
      <c r="A31" s="1"/>
      <c r="B31" s="2"/>
      <c r="C31" s="3"/>
      <c r="D31" s="116" t="s">
        <v>17</v>
      </c>
      <c r="E31" s="117"/>
      <c r="F31" s="117"/>
      <c r="G31" s="3"/>
      <c r="H31" s="4"/>
      <c r="I31" s="1"/>
      <c r="J31" s="2"/>
      <c r="K31" s="3"/>
      <c r="L31" s="116" t="s">
        <v>18</v>
      </c>
      <c r="M31" s="117"/>
      <c r="N31" s="117"/>
      <c r="O31" s="3"/>
      <c r="P31" s="4"/>
      <c r="Q31" s="1"/>
      <c r="R31" s="2"/>
      <c r="S31" s="3"/>
      <c r="T31" s="116" t="s">
        <v>19</v>
      </c>
      <c r="U31" s="117"/>
      <c r="V31" s="117"/>
      <c r="W31" s="3"/>
      <c r="X31" s="4"/>
      <c r="Y31" s="1"/>
      <c r="Z31" s="1"/>
    </row>
    <row r="32" spans="1:26" x14ac:dyDescent="0.25">
      <c r="A32" s="1"/>
      <c r="B32" s="5" t="s">
        <v>3</v>
      </c>
      <c r="C32" s="6" t="s">
        <v>4</v>
      </c>
      <c r="D32" s="6" t="s">
        <v>5</v>
      </c>
      <c r="E32" s="6" t="s">
        <v>6</v>
      </c>
      <c r="F32" s="6" t="s">
        <v>7</v>
      </c>
      <c r="G32" s="7" t="s">
        <v>8</v>
      </c>
      <c r="H32" s="8" t="s">
        <v>9</v>
      </c>
      <c r="I32" s="1"/>
      <c r="J32" s="5" t="s">
        <v>3</v>
      </c>
      <c r="K32" s="6" t="s">
        <v>4</v>
      </c>
      <c r="L32" s="6" t="s">
        <v>5</v>
      </c>
      <c r="M32" s="6" t="s">
        <v>6</v>
      </c>
      <c r="N32" s="6" t="s">
        <v>7</v>
      </c>
      <c r="O32" s="7" t="s">
        <v>8</v>
      </c>
      <c r="P32" s="8" t="s">
        <v>9</v>
      </c>
      <c r="Q32" s="1"/>
      <c r="R32" s="5" t="s">
        <v>3</v>
      </c>
      <c r="S32" s="6" t="s">
        <v>4</v>
      </c>
      <c r="T32" s="6" t="s">
        <v>5</v>
      </c>
      <c r="U32" s="6" t="s">
        <v>6</v>
      </c>
      <c r="V32" s="6" t="s">
        <v>7</v>
      </c>
      <c r="W32" s="7" t="s">
        <v>8</v>
      </c>
      <c r="X32" s="8" t="s">
        <v>9</v>
      </c>
      <c r="Y32" s="1"/>
      <c r="Z32" s="1"/>
    </row>
    <row r="33" spans="1:26" x14ac:dyDescent="0.25">
      <c r="A33" s="1"/>
      <c r="B33" s="9"/>
      <c r="C33" s="10"/>
      <c r="D33" s="10"/>
      <c r="E33" s="10"/>
      <c r="F33" s="11"/>
      <c r="G33" s="11"/>
      <c r="H33" s="61">
        <v>44835</v>
      </c>
      <c r="I33" s="1"/>
      <c r="J33" s="62"/>
      <c r="K33" s="62"/>
      <c r="L33" s="12">
        <v>44866</v>
      </c>
      <c r="M33" s="15">
        <v>44867</v>
      </c>
      <c r="N33" s="15">
        <v>44868</v>
      </c>
      <c r="O33" s="13">
        <v>44869</v>
      </c>
      <c r="P33" s="14">
        <v>44870</v>
      </c>
      <c r="Q33" s="1"/>
      <c r="R33" s="9"/>
      <c r="S33" s="9"/>
      <c r="T33" s="10"/>
      <c r="U33" s="11"/>
      <c r="V33" s="12">
        <v>44896</v>
      </c>
      <c r="W33" s="16">
        <v>44897</v>
      </c>
      <c r="X33" s="63">
        <v>44898</v>
      </c>
      <c r="Y33" s="1"/>
      <c r="Z33" s="1"/>
    </row>
    <row r="34" spans="1:26" x14ac:dyDescent="0.25">
      <c r="A34" s="1"/>
      <c r="B34" s="18">
        <v>44836</v>
      </c>
      <c r="C34" s="18">
        <v>44837</v>
      </c>
      <c r="D34" s="19">
        <v>44838</v>
      </c>
      <c r="E34" s="19">
        <v>44839</v>
      </c>
      <c r="F34" s="19">
        <v>44840</v>
      </c>
      <c r="G34" s="16">
        <v>44841</v>
      </c>
      <c r="H34" s="61">
        <v>44842</v>
      </c>
      <c r="I34" s="1"/>
      <c r="J34" s="18">
        <v>44871</v>
      </c>
      <c r="K34" s="18">
        <v>44872</v>
      </c>
      <c r="L34" s="19">
        <v>44873</v>
      </c>
      <c r="M34" s="19">
        <v>44874</v>
      </c>
      <c r="N34" s="19">
        <v>44875</v>
      </c>
      <c r="O34" s="13">
        <v>44876</v>
      </c>
      <c r="P34" s="14">
        <v>44877</v>
      </c>
      <c r="Q34" s="1"/>
      <c r="R34" s="18">
        <v>44899</v>
      </c>
      <c r="S34" s="18">
        <v>44900</v>
      </c>
      <c r="T34" s="19">
        <v>44901</v>
      </c>
      <c r="U34" s="19">
        <v>44902</v>
      </c>
      <c r="V34" s="19">
        <v>44903</v>
      </c>
      <c r="W34" s="16">
        <v>44904</v>
      </c>
      <c r="X34" s="63">
        <v>44905</v>
      </c>
      <c r="Y34" s="1"/>
      <c r="Z34" s="1"/>
    </row>
    <row r="35" spans="1:26" x14ac:dyDescent="0.25">
      <c r="A35" s="1"/>
      <c r="B35" s="27">
        <v>44843</v>
      </c>
      <c r="C35" s="27">
        <v>44844</v>
      </c>
      <c r="D35" s="25">
        <v>44845</v>
      </c>
      <c r="E35" s="25">
        <v>44846</v>
      </c>
      <c r="F35" s="25">
        <v>44847</v>
      </c>
      <c r="G35" s="16">
        <v>44848</v>
      </c>
      <c r="H35" s="61">
        <v>44849</v>
      </c>
      <c r="I35" s="1"/>
      <c r="J35" s="27">
        <v>44878</v>
      </c>
      <c r="K35" s="27">
        <v>44879</v>
      </c>
      <c r="L35" s="25">
        <v>44880</v>
      </c>
      <c r="M35" s="25">
        <v>44881</v>
      </c>
      <c r="N35" s="25">
        <v>44882</v>
      </c>
      <c r="O35" s="13">
        <v>44883</v>
      </c>
      <c r="P35" s="14">
        <v>44884</v>
      </c>
      <c r="Q35" s="1"/>
      <c r="R35" s="27">
        <v>44906</v>
      </c>
      <c r="S35" s="27">
        <v>44907</v>
      </c>
      <c r="T35" s="25">
        <v>44908</v>
      </c>
      <c r="U35" s="25">
        <v>44909</v>
      </c>
      <c r="V35" s="25">
        <v>44910</v>
      </c>
      <c r="W35" s="16">
        <v>44911</v>
      </c>
      <c r="X35" s="63">
        <v>44912</v>
      </c>
      <c r="Y35" s="1"/>
      <c r="Z35" s="1"/>
    </row>
    <row r="36" spans="1:26" x14ac:dyDescent="0.25">
      <c r="A36" s="1"/>
      <c r="B36" s="27">
        <v>44850</v>
      </c>
      <c r="C36" s="27">
        <v>44851</v>
      </c>
      <c r="D36" s="25">
        <v>44852</v>
      </c>
      <c r="E36" s="25">
        <v>44853</v>
      </c>
      <c r="F36" s="25">
        <v>44854</v>
      </c>
      <c r="G36" s="16">
        <v>44855</v>
      </c>
      <c r="H36" s="61">
        <v>44856</v>
      </c>
      <c r="I36" s="1"/>
      <c r="J36" s="30">
        <v>44885</v>
      </c>
      <c r="K36" s="30">
        <v>44886</v>
      </c>
      <c r="L36" s="28">
        <v>44887</v>
      </c>
      <c r="M36" s="28">
        <v>44888</v>
      </c>
      <c r="N36" s="28">
        <v>44889</v>
      </c>
      <c r="O36" s="13">
        <v>44890</v>
      </c>
      <c r="P36" s="14">
        <v>44891</v>
      </c>
      <c r="Q36" s="1"/>
      <c r="R36" s="30">
        <v>44913</v>
      </c>
      <c r="S36" s="30">
        <v>44914</v>
      </c>
      <c r="T36" s="28">
        <v>44915</v>
      </c>
      <c r="U36" s="28">
        <v>44916</v>
      </c>
      <c r="V36" s="28">
        <v>44917</v>
      </c>
      <c r="W36" s="93">
        <v>44918</v>
      </c>
      <c r="X36" s="63">
        <v>44919</v>
      </c>
      <c r="Y36" s="1"/>
      <c r="Z36" s="1"/>
    </row>
    <row r="37" spans="1:26" x14ac:dyDescent="0.25">
      <c r="A37" s="1"/>
      <c r="B37" s="24">
        <v>44857</v>
      </c>
      <c r="C37" s="28">
        <v>44858</v>
      </c>
      <c r="D37" s="28">
        <v>44859</v>
      </c>
      <c r="E37" s="28">
        <v>44860</v>
      </c>
      <c r="F37" s="28">
        <v>44861</v>
      </c>
      <c r="G37" s="16">
        <v>44862</v>
      </c>
      <c r="H37" s="61">
        <v>44863</v>
      </c>
      <c r="I37" s="1"/>
      <c r="J37" s="40">
        <v>44892</v>
      </c>
      <c r="K37" s="40">
        <v>44893</v>
      </c>
      <c r="L37" s="32">
        <v>44894</v>
      </c>
      <c r="M37" s="41">
        <v>44895</v>
      </c>
      <c r="N37" s="53"/>
      <c r="O37" s="37"/>
      <c r="P37" s="37"/>
      <c r="Q37" s="1"/>
      <c r="R37" s="64">
        <v>44920</v>
      </c>
      <c r="S37" s="64">
        <v>44921</v>
      </c>
      <c r="T37" s="65">
        <v>44922</v>
      </c>
      <c r="U37" s="65">
        <v>44923</v>
      </c>
      <c r="V37" s="65">
        <v>44924</v>
      </c>
      <c r="W37" s="94">
        <v>44925</v>
      </c>
      <c r="X37" s="66">
        <v>44926</v>
      </c>
      <c r="Y37" s="1"/>
      <c r="Z37" s="1"/>
    </row>
    <row r="38" spans="1:26" x14ac:dyDescent="0.25">
      <c r="A38" s="1"/>
      <c r="B38" s="34">
        <v>44864</v>
      </c>
      <c r="C38" s="34">
        <v>44865</v>
      </c>
      <c r="D38" s="37"/>
      <c r="E38" s="37"/>
      <c r="F38" s="37"/>
      <c r="G38" s="37"/>
      <c r="H38" s="38"/>
      <c r="I38" s="1"/>
      <c r="J38" s="39"/>
      <c r="K38" s="39"/>
      <c r="L38" s="39"/>
      <c r="M38" s="39"/>
      <c r="N38" s="39"/>
      <c r="O38" s="39"/>
      <c r="P38" s="39"/>
      <c r="Q38" s="1"/>
      <c r="R38" s="39"/>
      <c r="S38" s="39"/>
      <c r="T38" s="39"/>
      <c r="U38" s="39"/>
      <c r="V38" s="39"/>
      <c r="W38" s="39"/>
      <c r="X38" s="39"/>
      <c r="Y38" s="1"/>
      <c r="Z38" s="1"/>
    </row>
    <row r="39" spans="1:26" x14ac:dyDescent="0.25">
      <c r="A39" s="1"/>
      <c r="B39" s="39"/>
      <c r="C39" s="39"/>
      <c r="D39" s="39"/>
      <c r="E39" s="39"/>
      <c r="F39" s="39"/>
      <c r="G39" s="39"/>
      <c r="H39" s="39"/>
      <c r="I39" s="1"/>
      <c r="J39" s="67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68"/>
      <c r="Y39" s="1"/>
      <c r="Z39" s="1"/>
    </row>
    <row r="40" spans="1:26" x14ac:dyDescent="0.25">
      <c r="A40" s="1"/>
      <c r="B40" s="42" t="s">
        <v>10</v>
      </c>
      <c r="C40" s="42"/>
      <c r="D40" s="1"/>
      <c r="E40" s="96">
        <f>COUNT(B34:F36,C37:F38,Date_2022_10_31_WinCalendar)</f>
        <v>21</v>
      </c>
      <c r="F40" s="1"/>
      <c r="G40" s="1"/>
      <c r="H40" s="1"/>
      <c r="I40" s="1"/>
      <c r="J40" s="42" t="s">
        <v>10</v>
      </c>
      <c r="K40" s="42"/>
      <c r="L40" s="1"/>
      <c r="M40" s="96">
        <f>COUNT(L33:N33,J34:N36,J37:M37)</f>
        <v>22</v>
      </c>
      <c r="N40" s="39"/>
      <c r="O40" s="39"/>
      <c r="P40" s="39"/>
      <c r="Q40" s="1"/>
      <c r="R40" s="42" t="s">
        <v>10</v>
      </c>
      <c r="S40" s="42"/>
      <c r="T40" s="1"/>
      <c r="U40" s="96">
        <f>COUNT(V33,R34:V36)</f>
        <v>16</v>
      </c>
      <c r="V40" s="1"/>
      <c r="W40" s="1"/>
      <c r="X40" s="68"/>
      <c r="Y40" s="1"/>
      <c r="Z40" s="1"/>
    </row>
    <row r="41" spans="1:26" x14ac:dyDescent="0.25">
      <c r="A41" s="1"/>
      <c r="B41" s="44" t="s">
        <v>11</v>
      </c>
      <c r="C41" s="44"/>
      <c r="D41" s="1"/>
      <c r="E41" s="97">
        <v>4</v>
      </c>
      <c r="F41" s="1"/>
      <c r="G41" s="1"/>
      <c r="H41" s="1"/>
      <c r="I41" s="1"/>
      <c r="J41" s="44" t="s">
        <v>11</v>
      </c>
      <c r="K41" s="44"/>
      <c r="L41" s="1"/>
      <c r="M41" s="97">
        <f>COUNT(O33:O36)</f>
        <v>4</v>
      </c>
      <c r="N41" s="39"/>
      <c r="O41" s="39"/>
      <c r="P41" s="39"/>
      <c r="Q41" s="1"/>
      <c r="R41" s="44" t="s">
        <v>11</v>
      </c>
      <c r="S41" s="44"/>
      <c r="T41" s="1"/>
      <c r="U41" s="97">
        <f>COUNT(W33:W35)</f>
        <v>3</v>
      </c>
      <c r="V41" s="1"/>
      <c r="W41" s="1"/>
      <c r="X41" s="68"/>
      <c r="Y41" s="1"/>
      <c r="Z41" s="1"/>
    </row>
    <row r="42" spans="1:26" x14ac:dyDescent="0.25">
      <c r="A42" s="1"/>
      <c r="B42" s="1" t="s">
        <v>28</v>
      </c>
      <c r="C42" s="1"/>
      <c r="D42" s="1"/>
      <c r="E42" s="98">
        <f>E40+E41</f>
        <v>25</v>
      </c>
      <c r="F42" s="1"/>
      <c r="G42" s="1"/>
      <c r="H42" s="1"/>
      <c r="I42" s="1"/>
      <c r="J42" s="1" t="s">
        <v>28</v>
      </c>
      <c r="K42" s="1"/>
      <c r="L42" s="1"/>
      <c r="M42" s="98">
        <f>M40+M41</f>
        <v>26</v>
      </c>
      <c r="N42" s="39"/>
      <c r="O42" s="39"/>
      <c r="P42" s="39"/>
      <c r="Q42" s="1"/>
      <c r="R42" s="1" t="s">
        <v>28</v>
      </c>
      <c r="S42" s="1"/>
      <c r="T42" s="1"/>
      <c r="U42" s="98">
        <f>U40+U41</f>
        <v>19</v>
      </c>
      <c r="V42" s="1"/>
      <c r="W42" s="1"/>
      <c r="X42" s="68"/>
      <c r="Y42" s="1"/>
      <c r="Z42" s="1"/>
    </row>
    <row r="43" spans="1:26" x14ac:dyDescent="0.25">
      <c r="A43" s="1"/>
      <c r="B43" s="45" t="s">
        <v>12</v>
      </c>
      <c r="C43" s="46"/>
      <c r="D43" s="1"/>
      <c r="E43" s="96">
        <f>COUNT(Date_2022_10_24_WinCalendar)</f>
        <v>1</v>
      </c>
      <c r="F43" s="1"/>
      <c r="G43" s="1"/>
      <c r="H43" s="1"/>
      <c r="I43" s="1"/>
      <c r="J43" s="45" t="s">
        <v>12</v>
      </c>
      <c r="K43" s="46"/>
      <c r="L43" s="1"/>
      <c r="M43" s="43"/>
      <c r="N43" s="39"/>
      <c r="O43" s="39"/>
      <c r="P43" s="39"/>
      <c r="Q43" s="1"/>
      <c r="R43" s="45" t="s">
        <v>12</v>
      </c>
      <c r="S43" s="46"/>
      <c r="T43" s="1"/>
      <c r="U43" s="96">
        <f>COUNT(R37:S37)</f>
        <v>2</v>
      </c>
      <c r="V43" s="1"/>
      <c r="W43" s="1"/>
      <c r="X43" s="68"/>
      <c r="Y43" s="1"/>
      <c r="Z43" s="1"/>
    </row>
    <row r="44" spans="1:26" x14ac:dyDescent="0.25">
      <c r="A44" s="1"/>
      <c r="B44" s="47" t="s">
        <v>13</v>
      </c>
      <c r="C44" s="48"/>
      <c r="D44" s="1"/>
      <c r="E44" s="43"/>
      <c r="F44" s="1"/>
      <c r="G44" s="1"/>
      <c r="H44" s="1"/>
      <c r="I44" s="1"/>
      <c r="J44" s="47" t="s">
        <v>13</v>
      </c>
      <c r="K44" s="48"/>
      <c r="L44" s="1"/>
      <c r="M44" s="43"/>
      <c r="N44" s="39"/>
      <c r="O44" s="39"/>
      <c r="P44" s="39"/>
      <c r="Q44" s="1"/>
      <c r="R44" s="47" t="s">
        <v>13</v>
      </c>
      <c r="S44" s="48"/>
      <c r="T44" s="1"/>
      <c r="U44" s="96">
        <v>5</v>
      </c>
      <c r="V44" s="1"/>
      <c r="W44" s="1"/>
      <c r="X44" s="68"/>
      <c r="Y44" s="1"/>
      <c r="Z44" s="1"/>
    </row>
    <row r="45" spans="1:26" x14ac:dyDescent="0.25">
      <c r="A45" s="1"/>
      <c r="B45" s="39"/>
      <c r="C45" s="39"/>
      <c r="D45" s="39"/>
      <c r="E45" s="39"/>
      <c r="F45" s="39"/>
      <c r="G45" s="39"/>
      <c r="H45" s="39"/>
      <c r="I45" s="1"/>
      <c r="J45" s="6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68"/>
      <c r="Y45" s="1"/>
      <c r="Z45" s="1"/>
    </row>
    <row r="46" spans="1:26" ht="18" x14ac:dyDescent="0.25">
      <c r="A46" s="1"/>
      <c r="B46" s="69"/>
      <c r="C46" s="70"/>
      <c r="D46" s="118" t="s">
        <v>20</v>
      </c>
      <c r="E46" s="119"/>
      <c r="F46" s="119"/>
      <c r="G46" s="70"/>
      <c r="H46" s="71"/>
      <c r="I46" s="1"/>
      <c r="J46" s="2"/>
      <c r="K46" s="3"/>
      <c r="L46" s="116" t="s">
        <v>21</v>
      </c>
      <c r="M46" s="117"/>
      <c r="N46" s="117"/>
      <c r="O46" s="3"/>
      <c r="P46" s="4"/>
      <c r="Q46" s="1"/>
      <c r="R46" s="2"/>
      <c r="S46" s="3"/>
      <c r="T46" s="116" t="s">
        <v>22</v>
      </c>
      <c r="U46" s="117"/>
      <c r="V46" s="117"/>
      <c r="W46" s="3"/>
      <c r="X46" s="4"/>
      <c r="Y46" s="1"/>
      <c r="Z46" s="1"/>
    </row>
    <row r="47" spans="1:26" x14ac:dyDescent="0.25">
      <c r="A47" s="1"/>
      <c r="B47" s="72" t="s">
        <v>3</v>
      </c>
      <c r="C47" s="73" t="s">
        <v>4</v>
      </c>
      <c r="D47" s="73" t="s">
        <v>5</v>
      </c>
      <c r="E47" s="73" t="s">
        <v>6</v>
      </c>
      <c r="F47" s="73" t="s">
        <v>7</v>
      </c>
      <c r="G47" s="74" t="s">
        <v>8</v>
      </c>
      <c r="H47" s="75" t="s">
        <v>9</v>
      </c>
      <c r="I47" s="1"/>
      <c r="J47" s="5" t="s">
        <v>3</v>
      </c>
      <c r="K47" s="6" t="s">
        <v>4</v>
      </c>
      <c r="L47" s="6" t="s">
        <v>5</v>
      </c>
      <c r="M47" s="6" t="s">
        <v>6</v>
      </c>
      <c r="N47" s="6" t="s">
        <v>7</v>
      </c>
      <c r="O47" s="7" t="s">
        <v>8</v>
      </c>
      <c r="P47" s="8" t="s">
        <v>9</v>
      </c>
      <c r="Q47" s="1"/>
      <c r="R47" s="5" t="s">
        <v>3</v>
      </c>
      <c r="S47" s="6" t="s">
        <v>4</v>
      </c>
      <c r="T47" s="6" t="s">
        <v>5</v>
      </c>
      <c r="U47" s="6" t="s">
        <v>6</v>
      </c>
      <c r="V47" s="6" t="s">
        <v>7</v>
      </c>
      <c r="W47" s="7" t="s">
        <v>8</v>
      </c>
      <c r="X47" s="8" t="s">
        <v>9</v>
      </c>
      <c r="Y47" s="1"/>
      <c r="Z47" s="1"/>
    </row>
    <row r="48" spans="1:26" x14ac:dyDescent="0.25">
      <c r="A48" s="1"/>
      <c r="B48" s="78">
        <v>44927</v>
      </c>
      <c r="C48" s="78">
        <v>44928</v>
      </c>
      <c r="D48" s="79">
        <v>44929</v>
      </c>
      <c r="E48" s="79">
        <v>44930</v>
      </c>
      <c r="F48" s="79">
        <v>44931</v>
      </c>
      <c r="G48" s="13">
        <v>44932</v>
      </c>
      <c r="H48" s="80">
        <v>44933</v>
      </c>
      <c r="I48" s="1"/>
      <c r="J48" s="76"/>
      <c r="K48" s="76"/>
      <c r="L48" s="77"/>
      <c r="M48" s="12">
        <v>44958</v>
      </c>
      <c r="N48" s="15">
        <v>44959</v>
      </c>
      <c r="O48" s="16">
        <v>44960</v>
      </c>
      <c r="P48" s="14">
        <v>44961</v>
      </c>
      <c r="Q48" s="1"/>
      <c r="R48" s="76"/>
      <c r="S48" s="76"/>
      <c r="T48" s="76"/>
      <c r="U48" s="77"/>
      <c r="V48" s="12">
        <v>44986</v>
      </c>
      <c r="W48" s="16">
        <v>44987</v>
      </c>
      <c r="X48" s="14">
        <v>44988</v>
      </c>
      <c r="Y48" s="1"/>
      <c r="Z48" s="1"/>
    </row>
    <row r="49" spans="1:26" x14ac:dyDescent="0.25">
      <c r="A49" s="1"/>
      <c r="B49" s="81">
        <v>44934</v>
      </c>
      <c r="C49" s="81">
        <v>44935</v>
      </c>
      <c r="D49" s="82">
        <v>44936</v>
      </c>
      <c r="E49" s="82">
        <v>44937</v>
      </c>
      <c r="F49" s="82">
        <v>44938</v>
      </c>
      <c r="G49" s="16">
        <v>44939</v>
      </c>
      <c r="H49" s="80">
        <v>44940</v>
      </c>
      <c r="I49" s="1"/>
      <c r="J49" s="19">
        <v>44962</v>
      </c>
      <c r="K49" s="23">
        <v>44963</v>
      </c>
      <c r="L49" s="19">
        <v>44964</v>
      </c>
      <c r="M49" s="19">
        <v>44965</v>
      </c>
      <c r="N49" s="19">
        <v>44966</v>
      </c>
      <c r="O49" s="16">
        <v>44967</v>
      </c>
      <c r="P49" s="14">
        <v>44968</v>
      </c>
      <c r="Q49" s="1"/>
      <c r="R49" s="18">
        <v>44989</v>
      </c>
      <c r="S49" s="18">
        <v>44990</v>
      </c>
      <c r="T49" s="18">
        <v>44991</v>
      </c>
      <c r="U49" s="19">
        <v>44992</v>
      </c>
      <c r="V49" s="19">
        <v>44993</v>
      </c>
      <c r="W49" s="16">
        <v>44994</v>
      </c>
      <c r="X49" s="14">
        <v>44995</v>
      </c>
      <c r="Y49" s="1"/>
      <c r="Z49" s="1"/>
    </row>
    <row r="50" spans="1:26" x14ac:dyDescent="0.25">
      <c r="A50" s="1"/>
      <c r="B50" s="81">
        <v>44941</v>
      </c>
      <c r="C50" s="81">
        <v>44942</v>
      </c>
      <c r="D50" s="82">
        <v>44943</v>
      </c>
      <c r="E50" s="82">
        <v>44944</v>
      </c>
      <c r="F50" s="82">
        <v>44945</v>
      </c>
      <c r="G50" s="16">
        <v>44946</v>
      </c>
      <c r="H50" s="80">
        <v>44947</v>
      </c>
      <c r="I50" s="1"/>
      <c r="J50" s="27">
        <v>44969</v>
      </c>
      <c r="K50" s="27">
        <v>44970</v>
      </c>
      <c r="L50" s="25">
        <v>44971</v>
      </c>
      <c r="M50" s="25">
        <v>44972</v>
      </c>
      <c r="N50" s="25">
        <v>44973</v>
      </c>
      <c r="O50" s="16">
        <v>44974</v>
      </c>
      <c r="P50" s="14">
        <v>44975</v>
      </c>
      <c r="Q50" s="1"/>
      <c r="R50" s="27">
        <v>44997</v>
      </c>
      <c r="S50" s="27">
        <v>44997</v>
      </c>
      <c r="T50" s="27">
        <v>44998</v>
      </c>
      <c r="U50" s="25">
        <v>44999</v>
      </c>
      <c r="V50" s="25">
        <v>45000</v>
      </c>
      <c r="W50" s="16">
        <v>45001</v>
      </c>
      <c r="X50" s="14">
        <v>45002</v>
      </c>
      <c r="Y50" s="1"/>
      <c r="Z50" s="1"/>
    </row>
    <row r="51" spans="1:26" x14ac:dyDescent="0.25">
      <c r="A51" s="1"/>
      <c r="B51" s="78">
        <v>44948</v>
      </c>
      <c r="C51" s="83">
        <v>44949</v>
      </c>
      <c r="D51" s="83">
        <v>44950</v>
      </c>
      <c r="E51" s="83">
        <v>44951</v>
      </c>
      <c r="F51" s="83">
        <v>44952</v>
      </c>
      <c r="G51" s="16">
        <v>44953</v>
      </c>
      <c r="H51" s="80">
        <v>44954</v>
      </c>
      <c r="I51" s="1"/>
      <c r="J51" s="30">
        <v>44976</v>
      </c>
      <c r="K51" s="30">
        <v>44977</v>
      </c>
      <c r="L51" s="28">
        <v>44978</v>
      </c>
      <c r="M51" s="28">
        <v>44979</v>
      </c>
      <c r="N51" s="28">
        <v>44980</v>
      </c>
      <c r="O51" s="16">
        <v>44981</v>
      </c>
      <c r="P51" s="14">
        <v>44982</v>
      </c>
      <c r="Q51" s="1"/>
      <c r="R51" s="30">
        <v>45003</v>
      </c>
      <c r="S51" s="30">
        <v>45004</v>
      </c>
      <c r="T51" s="30">
        <v>45005</v>
      </c>
      <c r="U51" s="28">
        <v>45006</v>
      </c>
      <c r="V51" s="28">
        <v>45007</v>
      </c>
      <c r="W51" s="16">
        <v>45008</v>
      </c>
      <c r="X51" s="14">
        <v>45009</v>
      </c>
      <c r="Y51" s="1"/>
      <c r="Z51" s="1"/>
    </row>
    <row r="52" spans="1:26" x14ac:dyDescent="0.25">
      <c r="A52" s="1"/>
      <c r="B52" s="85">
        <v>44956</v>
      </c>
      <c r="C52" s="85">
        <v>44956</v>
      </c>
      <c r="D52" s="86">
        <v>44957</v>
      </c>
      <c r="E52" s="87"/>
      <c r="F52" s="84"/>
      <c r="G52" s="84"/>
      <c r="H52" s="84"/>
      <c r="I52" s="1"/>
      <c r="J52" s="40">
        <v>44983</v>
      </c>
      <c r="K52" s="40">
        <v>44984</v>
      </c>
      <c r="L52" s="41">
        <v>44985</v>
      </c>
      <c r="M52" s="41">
        <v>45351</v>
      </c>
      <c r="N52" s="84"/>
      <c r="O52" s="84"/>
      <c r="P52" s="84"/>
      <c r="Q52" s="1"/>
      <c r="R52" s="40">
        <v>45010</v>
      </c>
      <c r="S52" s="40">
        <v>45011</v>
      </c>
      <c r="T52" s="40">
        <v>45012</v>
      </c>
      <c r="U52" s="32">
        <v>45013</v>
      </c>
      <c r="V52" s="32">
        <v>45014</v>
      </c>
      <c r="W52" s="16">
        <v>45015</v>
      </c>
      <c r="X52" s="14">
        <v>45016</v>
      </c>
      <c r="Y52" s="1"/>
      <c r="Z52" s="1"/>
    </row>
    <row r="53" spans="1:26" x14ac:dyDescent="0.25">
      <c r="A53" s="1"/>
      <c r="I53" s="1"/>
      <c r="J53" s="39"/>
      <c r="K53" s="39"/>
      <c r="L53" s="39"/>
      <c r="M53" s="39"/>
      <c r="N53" s="39"/>
      <c r="O53" s="39"/>
      <c r="P53" s="39"/>
      <c r="Q53" s="1"/>
      <c r="R53" s="39"/>
      <c r="S53" s="39"/>
      <c r="T53" s="39"/>
      <c r="U53" s="39"/>
      <c r="V53" s="39"/>
      <c r="W53" s="39"/>
      <c r="X53" s="39"/>
      <c r="Y53" s="1"/>
      <c r="Z53" s="1"/>
    </row>
    <row r="54" spans="1:26" x14ac:dyDescent="0.25">
      <c r="A54" s="1"/>
      <c r="B54" s="42" t="s">
        <v>10</v>
      </c>
      <c r="C54" s="42"/>
      <c r="D54" s="1"/>
      <c r="E54" s="96">
        <f>COUNT(B49:F50,C51:F51,B52:D52)</f>
        <v>17</v>
      </c>
      <c r="F54" s="1"/>
      <c r="G54" s="1"/>
      <c r="H54" s="1"/>
      <c r="I54" s="1"/>
      <c r="J54" s="42" t="s">
        <v>10</v>
      </c>
      <c r="K54" s="42"/>
      <c r="L54" s="1"/>
      <c r="M54" s="96">
        <f>COUNT(M48:N48,L49:N49,J50:N51,J52:M52,J49)</f>
        <v>20</v>
      </c>
      <c r="N54" s="39"/>
      <c r="O54" s="39"/>
      <c r="P54" s="39"/>
      <c r="Q54" s="1"/>
      <c r="R54" s="42" t="s">
        <v>10</v>
      </c>
      <c r="S54" s="42"/>
      <c r="T54" s="1"/>
      <c r="U54" s="96">
        <f>COUNT(V48,R49:V52)</f>
        <v>21</v>
      </c>
      <c r="V54" s="1"/>
      <c r="W54" s="1"/>
      <c r="X54" s="1"/>
      <c r="Y54" s="1"/>
      <c r="Z54" s="1"/>
    </row>
    <row r="55" spans="1:26" x14ac:dyDescent="0.25">
      <c r="A55" s="1"/>
      <c r="B55" s="44" t="s">
        <v>11</v>
      </c>
      <c r="C55" s="44"/>
      <c r="D55" s="1"/>
      <c r="E55" s="97">
        <v>4</v>
      </c>
      <c r="F55" s="1"/>
      <c r="G55" s="1"/>
      <c r="H55" s="1"/>
      <c r="I55" s="1"/>
      <c r="J55" s="44" t="s">
        <v>11</v>
      </c>
      <c r="K55" s="44"/>
      <c r="L55" s="1"/>
      <c r="M55" s="97">
        <f>COUNT(O48:O51)</f>
        <v>4</v>
      </c>
      <c r="N55" s="39"/>
      <c r="O55" s="39"/>
      <c r="P55" s="39"/>
      <c r="Q55" s="1"/>
      <c r="R55" s="44" t="s">
        <v>11</v>
      </c>
      <c r="S55" s="44"/>
      <c r="T55" s="1"/>
      <c r="U55" s="97">
        <f>COUNT(W48:W52)</f>
        <v>5</v>
      </c>
      <c r="V55" s="1"/>
      <c r="W55" s="1"/>
      <c r="X55" s="1"/>
      <c r="Y55" s="1"/>
      <c r="Z55" s="1"/>
    </row>
    <row r="56" spans="1:26" x14ac:dyDescent="0.25">
      <c r="A56" s="1"/>
      <c r="B56" s="1" t="s">
        <v>28</v>
      </c>
      <c r="C56" s="1"/>
      <c r="D56" s="1"/>
      <c r="E56" s="98">
        <f>E54+E55</f>
        <v>21</v>
      </c>
      <c r="F56" s="1"/>
      <c r="G56" s="1"/>
      <c r="H56" s="1"/>
      <c r="I56" s="1"/>
      <c r="J56" s="1" t="s">
        <v>28</v>
      </c>
      <c r="K56" s="1"/>
      <c r="L56" s="1"/>
      <c r="M56" s="98">
        <f>M54+M55</f>
        <v>24</v>
      </c>
      <c r="N56" s="39"/>
      <c r="O56" s="39"/>
      <c r="P56" s="39"/>
      <c r="Q56" s="1"/>
      <c r="R56" s="1" t="s">
        <v>28</v>
      </c>
      <c r="S56" s="1"/>
      <c r="T56" s="1"/>
      <c r="U56" s="98">
        <f>U54+U55</f>
        <v>26</v>
      </c>
      <c r="V56" s="1"/>
      <c r="W56" s="1"/>
      <c r="X56" s="1"/>
      <c r="Y56" s="1"/>
      <c r="Z56" s="1"/>
    </row>
    <row r="57" spans="1:26" x14ac:dyDescent="0.25">
      <c r="A57" s="1"/>
      <c r="B57" s="45" t="s">
        <v>12</v>
      </c>
      <c r="C57" s="46"/>
      <c r="D57" s="1"/>
      <c r="E57" s="96">
        <f>COUNT(B48:C48,B51)</f>
        <v>3</v>
      </c>
      <c r="F57" s="1"/>
      <c r="G57" s="1"/>
      <c r="H57" s="1"/>
      <c r="I57" s="1"/>
      <c r="J57" s="45" t="s">
        <v>12</v>
      </c>
      <c r="K57" s="46"/>
      <c r="L57" s="1"/>
      <c r="M57" s="96">
        <f>COUNT(J49)</f>
        <v>1</v>
      </c>
      <c r="N57" s="39"/>
      <c r="O57" s="39"/>
      <c r="P57" s="39"/>
      <c r="Q57" s="1"/>
      <c r="R57" s="45" t="s">
        <v>12</v>
      </c>
      <c r="S57" s="46"/>
      <c r="T57" s="1"/>
      <c r="U57" s="43"/>
      <c r="V57" s="1"/>
      <c r="W57" s="1"/>
      <c r="X57" s="1"/>
      <c r="Y57" s="1"/>
      <c r="Z57" s="1"/>
    </row>
    <row r="58" spans="1:26" x14ac:dyDescent="0.25">
      <c r="A58" s="1"/>
      <c r="B58" s="47" t="s">
        <v>13</v>
      </c>
      <c r="C58" s="48"/>
      <c r="D58" s="1"/>
      <c r="E58" s="96">
        <f>COUNT(D48:F48)</f>
        <v>3</v>
      </c>
      <c r="F58" s="1"/>
      <c r="G58" s="1"/>
      <c r="H58" s="1"/>
      <c r="I58" s="1"/>
      <c r="J58" s="47" t="s">
        <v>13</v>
      </c>
      <c r="K58" s="48"/>
      <c r="L58" s="1"/>
      <c r="M58" s="43"/>
      <c r="N58" s="39"/>
      <c r="O58" s="39"/>
      <c r="P58" s="39"/>
      <c r="Q58" s="1"/>
      <c r="R58" s="47" t="s">
        <v>13</v>
      </c>
      <c r="S58" s="48"/>
      <c r="T58" s="1"/>
      <c r="U58" s="43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88"/>
      <c r="F59" s="1"/>
      <c r="G59" s="1"/>
      <c r="H59" s="1"/>
      <c r="I59" s="1"/>
      <c r="J59" s="1"/>
      <c r="K59" s="1"/>
      <c r="L59" s="1"/>
      <c r="M59" s="88"/>
      <c r="N59" s="39"/>
      <c r="O59" s="39"/>
      <c r="P59" s="39"/>
      <c r="Q59" s="1"/>
      <c r="R59" s="1"/>
      <c r="S59" s="1"/>
      <c r="T59" s="1"/>
      <c r="U59" s="88"/>
      <c r="V59" s="1"/>
      <c r="W59" s="1"/>
      <c r="X59" s="1"/>
      <c r="Y59" s="1"/>
      <c r="Z59" s="1"/>
    </row>
    <row r="60" spans="1:26" x14ac:dyDescent="0.25">
      <c r="A60" s="1"/>
      <c r="B60" s="1" t="s">
        <v>23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88"/>
      <c r="N60" s="39"/>
      <c r="O60" s="39"/>
      <c r="P60" s="39"/>
      <c r="Q60" s="1"/>
      <c r="R60" s="1"/>
      <c r="S60" s="1"/>
      <c r="T60" s="1"/>
      <c r="U60" s="88"/>
      <c r="V60" s="1"/>
      <c r="W60" s="1"/>
      <c r="X60" s="1"/>
      <c r="Y60" s="1"/>
      <c r="Z60" s="1"/>
    </row>
    <row r="61" spans="1:26" x14ac:dyDescent="0.25">
      <c r="A61" s="1"/>
      <c r="B61" s="42" t="s">
        <v>10</v>
      </c>
      <c r="C61" s="42"/>
      <c r="D61" s="1"/>
      <c r="E61" s="96">
        <f>E10+M10+U10+E25+M25+U25+E40+M40+U40+E54+M54+U54</f>
        <v>241</v>
      </c>
      <c r="F61" s="89"/>
      <c r="G61" s="1"/>
      <c r="H61" s="1"/>
      <c r="I61" s="1"/>
      <c r="J61" s="1"/>
      <c r="K61" s="90"/>
      <c r="L61" s="1"/>
      <c r="M61" s="88"/>
      <c r="N61" s="39"/>
      <c r="O61" s="39"/>
      <c r="P61" s="39"/>
      <c r="Q61" s="1"/>
      <c r="R61" s="1"/>
      <c r="S61" s="1"/>
      <c r="T61" s="1"/>
      <c r="U61" s="88"/>
      <c r="V61" s="1"/>
      <c r="W61" s="1"/>
      <c r="X61" s="1"/>
      <c r="Y61" s="1"/>
      <c r="Z61" s="1"/>
    </row>
    <row r="62" spans="1:26" x14ac:dyDescent="0.25">
      <c r="A62" s="1"/>
      <c r="B62" s="44" t="s">
        <v>11</v>
      </c>
      <c r="C62" s="44"/>
      <c r="D62" s="1"/>
      <c r="E62" s="97">
        <f>E11+M11+U11+E26+M26+U26+E41+M41+U41+E55+M55+U55</f>
        <v>51</v>
      </c>
      <c r="F62" s="89"/>
      <c r="G62" s="1"/>
      <c r="H62" s="1"/>
      <c r="I62" s="1"/>
      <c r="J62" s="1"/>
      <c r="K62" s="1"/>
      <c r="L62" s="1"/>
      <c r="M62" s="88"/>
      <c r="N62" s="39"/>
      <c r="O62" s="39"/>
      <c r="P62" s="39"/>
      <c r="Q62" s="1"/>
      <c r="R62" s="1"/>
      <c r="S62" s="1"/>
      <c r="T62" s="1"/>
      <c r="U62" s="88"/>
      <c r="V62" s="1"/>
      <c r="W62" s="1"/>
      <c r="X62" s="1"/>
      <c r="Y62" s="1"/>
      <c r="Z62" s="1"/>
    </row>
    <row r="63" spans="1:26" x14ac:dyDescent="0.25">
      <c r="A63" s="1"/>
      <c r="B63" s="1" t="s">
        <v>28</v>
      </c>
      <c r="C63" s="1"/>
      <c r="D63" s="1"/>
      <c r="E63" s="108">
        <f>E61+E62</f>
        <v>292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45" t="s">
        <v>12</v>
      </c>
      <c r="C64" s="46"/>
      <c r="D64" s="1"/>
      <c r="E64" s="96">
        <f>E13+M13+U13+E28+M28+U28+E43+M43+U43+E57+M57+U57</f>
        <v>12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47" t="s">
        <v>13</v>
      </c>
      <c r="C65" s="48"/>
      <c r="D65" s="1"/>
      <c r="E65" s="96">
        <f>U44+E58</f>
        <v>8</v>
      </c>
      <c r="F65" s="8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95" t="s">
        <v>30</v>
      </c>
      <c r="C66" s="95"/>
      <c r="D66" s="95"/>
      <c r="E66" s="109">
        <v>26</v>
      </c>
      <c r="F66" s="8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14" t="s">
        <v>29</v>
      </c>
      <c r="C67" s="114"/>
      <c r="D67" s="114"/>
      <c r="E67" s="110">
        <f>E63-E66</f>
        <v>266</v>
      </c>
      <c r="F67" s="8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F68" s="8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21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02"/>
      <c r="M70" s="102"/>
      <c r="N70" s="10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15"/>
      <c r="B71" s="1" t="s">
        <v>24</v>
      </c>
      <c r="C71" s="120"/>
      <c r="D71" s="120"/>
      <c r="E71" s="100">
        <v>360000</v>
      </c>
      <c r="F71" s="1"/>
      <c r="G71" s="1" t="s">
        <v>32</v>
      </c>
      <c r="H71" s="1"/>
      <c r="I71" s="1"/>
      <c r="J71" s="1"/>
      <c r="K71" s="101"/>
      <c r="L71" s="1"/>
      <c r="M71" s="1"/>
      <c r="N71" s="10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15"/>
      <c r="B72" s="1" t="s">
        <v>25</v>
      </c>
      <c r="C72" s="1"/>
      <c r="D72" s="1"/>
      <c r="E72" s="1">
        <v>21</v>
      </c>
      <c r="F72" s="1"/>
      <c r="G72" s="1" t="s">
        <v>34</v>
      </c>
      <c r="H72" s="1"/>
      <c r="I72" s="1"/>
      <c r="J72" s="1"/>
      <c r="K72" s="101"/>
      <c r="L72" s="1"/>
      <c r="M72" s="1"/>
      <c r="N72" s="10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15"/>
      <c r="B73" s="1" t="s">
        <v>26</v>
      </c>
      <c r="C73" s="1"/>
      <c r="D73" s="1"/>
      <c r="E73" s="100">
        <f>E71/E72</f>
        <v>17142.857142857141</v>
      </c>
      <c r="F73" s="1"/>
      <c r="G73" s="1" t="s">
        <v>27</v>
      </c>
      <c r="H73" s="1"/>
      <c r="I73" s="1"/>
      <c r="J73" s="1"/>
      <c r="K73" s="101"/>
      <c r="L73" s="1"/>
      <c r="M73" s="1"/>
      <c r="N73" s="10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15"/>
      <c r="B74" s="1" t="s">
        <v>31</v>
      </c>
      <c r="C74" s="1"/>
      <c r="D74" s="1"/>
      <c r="E74" s="111">
        <f>E73*2</f>
        <v>34285.714285714283</v>
      </c>
      <c r="F74" s="1"/>
      <c r="G74" s="1" t="s">
        <v>33</v>
      </c>
      <c r="H74" s="1"/>
      <c r="I74" s="1"/>
      <c r="J74" s="1"/>
      <c r="K74" s="101"/>
      <c r="L74" s="1"/>
      <c r="M74" s="1"/>
      <c r="N74" s="10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15"/>
      <c r="B75" s="112" t="s">
        <v>35</v>
      </c>
      <c r="C75" s="112"/>
      <c r="D75" s="112"/>
      <c r="E75" s="113">
        <f>E74/E67</f>
        <v>128.89366272824918</v>
      </c>
      <c r="F75" s="1"/>
      <c r="G75" s="1" t="s">
        <v>36</v>
      </c>
      <c r="H75" s="1"/>
      <c r="I75" s="1"/>
      <c r="J75" s="1"/>
      <c r="K75" s="101"/>
      <c r="L75" s="1"/>
      <c r="M75" s="1"/>
      <c r="N75" s="10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99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23" t="s">
        <v>38</v>
      </c>
      <c r="C79" s="123"/>
      <c r="D79" s="123"/>
      <c r="E79" s="123">
        <v>17</v>
      </c>
      <c r="F79" s="1"/>
      <c r="G79" s="1" t="s">
        <v>42</v>
      </c>
      <c r="H79" s="1"/>
      <c r="I79" s="1"/>
      <c r="J79" s="1"/>
      <c r="K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B80" s="123" t="s">
        <v>39</v>
      </c>
      <c r="C80" s="123"/>
      <c r="D80" s="123"/>
      <c r="E80" s="123">
        <f>E79*10</f>
        <v>170</v>
      </c>
      <c r="F80" s="1"/>
      <c r="G80" s="1" t="s">
        <v>37</v>
      </c>
      <c r="H80" s="1"/>
      <c r="I80" s="1"/>
      <c r="J80" s="1"/>
      <c r="K80" s="1"/>
      <c r="M80" s="1"/>
    </row>
    <row r="81" spans="2:7" x14ac:dyDescent="0.25">
      <c r="B81" s="107" t="s">
        <v>40</v>
      </c>
      <c r="C81" s="107"/>
      <c r="D81" s="107"/>
      <c r="E81" s="107">
        <f>E79*8</f>
        <v>136</v>
      </c>
      <c r="G81" t="s">
        <v>41</v>
      </c>
    </row>
    <row r="83" spans="2:7" x14ac:dyDescent="0.25">
      <c r="B83" t="s">
        <v>43</v>
      </c>
    </row>
    <row r="84" spans="2:7" x14ac:dyDescent="0.25">
      <c r="B84" t="s">
        <v>44</v>
      </c>
    </row>
    <row r="86" spans="2:7" x14ac:dyDescent="0.25">
      <c r="B86" t="s">
        <v>45</v>
      </c>
    </row>
  </sheetData>
  <mergeCells count="16">
    <mergeCell ref="B67:D67"/>
    <mergeCell ref="A71:A75"/>
    <mergeCell ref="D2:F2"/>
    <mergeCell ref="L2:N2"/>
    <mergeCell ref="T2:V2"/>
    <mergeCell ref="D16:F16"/>
    <mergeCell ref="L16:N16"/>
    <mergeCell ref="T16:V16"/>
    <mergeCell ref="D31:F31"/>
    <mergeCell ref="L31:N31"/>
    <mergeCell ref="T31:V31"/>
    <mergeCell ref="D46:F46"/>
    <mergeCell ref="L46:N46"/>
    <mergeCell ref="T46:V46"/>
    <mergeCell ref="C71:D71"/>
    <mergeCell ref="A70:K70"/>
  </mergeCells>
  <pageMargins left="0.7" right="0.7" top="0.75" bottom="0.75" header="0.3" footer="0.3"/>
  <pageSetup paperSize="9" orientation="portrait" r:id="rId1"/>
  <ignoredErrors>
    <ignoredError sqref="M40 U41 U43 E54 E57:E58" formulaRange="1"/>
    <ignoredError sqref="E6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Linton Movements</vt:lpstr>
      <vt:lpstr>'Linton Movements'!Date_2022_04_01_WinCalendar</vt:lpstr>
      <vt:lpstr>'Linton Movements'!Date_2022_04_02_WinCalendar</vt:lpstr>
      <vt:lpstr>'Linton Movements'!Date_2022_04_03_WinCalendar</vt:lpstr>
      <vt:lpstr>'Linton Movements'!Date_2022_04_04_WinCalendar</vt:lpstr>
      <vt:lpstr>'Linton Movements'!Date_2022_04_05_WinCalendar</vt:lpstr>
      <vt:lpstr>'Linton Movements'!Date_2022_04_07_WinCalendar</vt:lpstr>
      <vt:lpstr>'Linton Movements'!Date_2022_04_08_WinCalendar</vt:lpstr>
      <vt:lpstr>'Linton Movements'!Date_2022_04_10_WinCalendar</vt:lpstr>
      <vt:lpstr>'Linton Movements'!Date_2022_04_15_WinCalendar</vt:lpstr>
      <vt:lpstr>'Linton Movements'!Date_2022_04_16_WinCalendar</vt:lpstr>
      <vt:lpstr>'Linton Movements'!Date_2022_04_17_WinCalendar</vt:lpstr>
      <vt:lpstr>'Linton Movements'!Date_2022_04_22_WinCalendar</vt:lpstr>
      <vt:lpstr>'Linton Movements'!Date_2022_04_23_WinCalendar</vt:lpstr>
      <vt:lpstr>'Linton Movements'!Date_2022_04_24_WinCalendar</vt:lpstr>
      <vt:lpstr>'Linton Movements'!Date_2022_04_25_WinCalendar</vt:lpstr>
      <vt:lpstr>'Linton Movements'!Date_2022_05_08_WinCalendar</vt:lpstr>
      <vt:lpstr>'Linton Movements'!Date_2022_05_15_WinCalendar</vt:lpstr>
      <vt:lpstr>'Linton Movements'!Date_2022_05_22_WinCalendar</vt:lpstr>
      <vt:lpstr>'Linton Movements'!Date_2022_05_29_WinCalendar</vt:lpstr>
      <vt:lpstr>'Linton Movements'!Date_2022_05_30_WinCalendar</vt:lpstr>
      <vt:lpstr>'Linton Movements'!Date_2022_05_31_WinCalendar</vt:lpstr>
      <vt:lpstr>'Linton Movements'!Date_2022_06_02_WinCalendar</vt:lpstr>
      <vt:lpstr>'Linton Movements'!Date_2022_10_24_WinCalendar</vt:lpstr>
      <vt:lpstr>'Linton Movements'!Date_2022_10_29_WinCalendar</vt:lpstr>
      <vt:lpstr>'Linton Movements'!Date_2022_10_31_WinCalendar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Josua Grobler</dc:creator>
  <cp:lastModifiedBy>Good Earth Matters</cp:lastModifiedBy>
  <dcterms:created xsi:type="dcterms:W3CDTF">2023-06-22T06:40:42Z</dcterms:created>
  <dcterms:modified xsi:type="dcterms:W3CDTF">2023-06-30T02:09:22Z</dcterms:modified>
</cp:coreProperties>
</file>